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fg-news-wbny\Desktop\"/>
    </mc:Choice>
  </mc:AlternateContent>
  <bookViews>
    <workbookView xWindow="0" yWindow="1800" windowWidth="22932" windowHeight="10476"/>
  </bookViews>
  <sheets>
    <sheet name="LONG ISLAND" sheetId="1" r:id="rId1"/>
    <sheet name="Nassau" sheetId="2" r:id="rId2"/>
    <sheet name="Suffolk" sheetId="3" r:id="rId3"/>
  </sheets>
  <definedNames>
    <definedName name="_xlnm._FilterDatabase" localSheetId="0" hidden="1">'LONG ISLAND'!$A$4:$U$4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8" i="1" l="1"/>
  <c r="J138" i="1" s="1"/>
  <c r="H138" i="1"/>
  <c r="D138" i="1"/>
  <c r="E138" i="1" s="1"/>
  <c r="C138" i="1"/>
  <c r="I133" i="1"/>
  <c r="J133" i="1" s="1"/>
  <c r="H133" i="1"/>
  <c r="D133" i="1"/>
  <c r="E133" i="1" s="1"/>
  <c r="C133" i="1"/>
  <c r="J72" i="3" l="1"/>
  <c r="I72" i="3"/>
  <c r="H72" i="3"/>
  <c r="E72" i="3"/>
  <c r="D72" i="3"/>
  <c r="C72" i="3"/>
  <c r="J63" i="2"/>
  <c r="I63" i="2"/>
  <c r="H63" i="2"/>
  <c r="E63" i="2"/>
  <c r="D63" i="2"/>
  <c r="C63" i="2"/>
  <c r="J128" i="1"/>
  <c r="I128" i="1"/>
  <c r="H128" i="1"/>
  <c r="E128" i="1"/>
  <c r="D128" i="1"/>
  <c r="C128" i="1"/>
  <c r="A65" i="3" l="1"/>
  <c r="A8" i="3"/>
  <c r="A59" i="3"/>
  <c r="A53" i="3"/>
  <c r="A61" i="3"/>
  <c r="A34" i="3"/>
  <c r="A7" i="3"/>
  <c r="A56" i="3"/>
  <c r="A5" i="3"/>
  <c r="A17" i="3"/>
  <c r="A18" i="3"/>
  <c r="A16" i="3"/>
  <c r="A13" i="3"/>
  <c r="A12" i="3"/>
  <c r="A31" i="3"/>
  <c r="A27" i="3"/>
  <c r="A49" i="3"/>
  <c r="A63" i="3"/>
  <c r="A68" i="3"/>
  <c r="A67" i="3"/>
  <c r="A57" i="3"/>
  <c r="A9" i="3"/>
  <c r="A21" i="3"/>
  <c r="A66" i="3"/>
  <c r="A28" i="3"/>
  <c r="A40" i="3"/>
  <c r="A43" i="3"/>
  <c r="A64" i="3"/>
  <c r="A58" i="3"/>
  <c r="A41" i="3"/>
  <c r="A47" i="3"/>
  <c r="A37" i="3"/>
  <c r="A45" i="3"/>
  <c r="A39" i="3"/>
  <c r="A48" i="3"/>
  <c r="A33" i="3"/>
  <c r="A30" i="3"/>
  <c r="A32" i="3"/>
  <c r="A62" i="3"/>
  <c r="A14" i="3"/>
  <c r="A26" i="3"/>
  <c r="A25" i="3"/>
  <c r="A55" i="3"/>
  <c r="A51" i="3"/>
  <c r="A36" i="3"/>
  <c r="A35" i="3"/>
  <c r="A50" i="3"/>
  <c r="A22" i="3"/>
  <c r="A24" i="3"/>
  <c r="A38" i="3"/>
  <c r="A23" i="3"/>
  <c r="A29" i="3"/>
  <c r="A54" i="3"/>
  <c r="A42" i="3"/>
  <c r="A6" i="3"/>
  <c r="A46" i="3"/>
  <c r="A52" i="3"/>
  <c r="A60" i="3"/>
  <c r="A44" i="3"/>
  <c r="A15" i="3"/>
  <c r="A20" i="3"/>
  <c r="A11" i="3"/>
  <c r="A69" i="3"/>
  <c r="A10" i="3"/>
  <c r="A19" i="3"/>
  <c r="A45" i="2"/>
  <c r="A16" i="2"/>
  <c r="A21" i="2"/>
  <c r="A49" i="2"/>
  <c r="A47" i="2"/>
  <c r="A59" i="2"/>
  <c r="A51" i="2"/>
  <c r="A42" i="2"/>
  <c r="A48" i="2"/>
  <c r="A37" i="2"/>
  <c r="A46" i="2"/>
  <c r="A41" i="2"/>
  <c r="A43" i="2"/>
  <c r="A29" i="2"/>
  <c r="A31" i="2"/>
  <c r="A13" i="2"/>
  <c r="A18" i="2"/>
  <c r="A12" i="2"/>
  <c r="A50" i="2"/>
  <c r="A32" i="2"/>
  <c r="A58" i="2"/>
  <c r="A15" i="2"/>
  <c r="A28" i="2"/>
  <c r="A54" i="2"/>
  <c r="A38" i="2"/>
  <c r="A52" i="2"/>
  <c r="A5" i="2"/>
  <c r="A9" i="2"/>
  <c r="A36" i="2"/>
  <c r="A11" i="2"/>
  <c r="A20" i="2"/>
  <c r="A34" i="2"/>
  <c r="A23" i="2"/>
  <c r="A25" i="2"/>
  <c r="A14" i="2"/>
  <c r="A33" i="2"/>
  <c r="A35" i="2"/>
  <c r="A7" i="2"/>
  <c r="A27" i="2"/>
  <c r="A6" i="2"/>
  <c r="A56" i="2"/>
  <c r="A22" i="2"/>
  <c r="A30" i="2"/>
  <c r="A24" i="2"/>
  <c r="A19" i="2"/>
  <c r="A53" i="2"/>
  <c r="A60" i="2"/>
  <c r="A44" i="2"/>
  <c r="A10" i="2"/>
  <c r="A26" i="2"/>
  <c r="A40" i="2"/>
  <c r="A8" i="2"/>
  <c r="A17" i="2"/>
  <c r="A55" i="2"/>
  <c r="A57" i="2"/>
  <c r="A39" i="2"/>
  <c r="A74" i="1" l="1"/>
  <c r="A109" i="1"/>
  <c r="A84" i="1"/>
  <c r="A15" i="1"/>
  <c r="A119" i="1"/>
  <c r="A29" i="1"/>
  <c r="A73" i="1"/>
  <c r="A11" i="1"/>
  <c r="A47" i="1"/>
  <c r="A62" i="1"/>
  <c r="A6" i="1"/>
  <c r="A70" i="1"/>
  <c r="A79" i="1"/>
  <c r="A113" i="1"/>
  <c r="A8" i="1"/>
  <c r="A90" i="1"/>
  <c r="A75" i="1"/>
  <c r="A38" i="1"/>
  <c r="A106" i="1"/>
  <c r="A24" i="1"/>
  <c r="A81" i="1"/>
  <c r="A85" i="1"/>
  <c r="A40" i="1"/>
  <c r="A124" i="1"/>
  <c r="A83" i="1"/>
  <c r="A110" i="1"/>
  <c r="A54" i="1"/>
  <c r="A76" i="1"/>
  <c r="A17" i="1"/>
  <c r="A7" i="1"/>
  <c r="A102" i="1"/>
  <c r="A94" i="1"/>
  <c r="A31" i="1"/>
  <c r="A34" i="1"/>
  <c r="A114" i="1"/>
  <c r="A14" i="1"/>
  <c r="A20" i="1"/>
  <c r="A28" i="1"/>
  <c r="A89" i="1"/>
  <c r="A101" i="1"/>
  <c r="A30" i="1"/>
  <c r="A111" i="1"/>
  <c r="A103" i="1"/>
  <c r="A42" i="1"/>
  <c r="A82" i="1"/>
  <c r="A97" i="1"/>
  <c r="A21" i="1"/>
  <c r="A19" i="1"/>
  <c r="A125" i="1"/>
  <c r="A41" i="1"/>
  <c r="A93" i="1"/>
  <c r="A112" i="1"/>
  <c r="A92" i="1"/>
  <c r="A48" i="1"/>
  <c r="A66" i="1"/>
  <c r="A43" i="1"/>
  <c r="A117" i="1"/>
  <c r="A95" i="1"/>
  <c r="A33" i="1"/>
  <c r="A49" i="1"/>
  <c r="A69" i="1"/>
  <c r="A32" i="1"/>
  <c r="A35" i="1"/>
  <c r="A99" i="1"/>
  <c r="A12" i="1"/>
  <c r="A87" i="1"/>
  <c r="A116" i="1"/>
  <c r="A52" i="1"/>
  <c r="A120" i="1"/>
  <c r="A105" i="1"/>
  <c r="A23" i="1"/>
  <c r="A107" i="1"/>
  <c r="A55" i="1"/>
  <c r="A98" i="1"/>
  <c r="A46" i="1"/>
  <c r="A61" i="1"/>
  <c r="A118" i="1"/>
  <c r="A45" i="1"/>
  <c r="A78" i="1"/>
  <c r="A25" i="1"/>
  <c r="A67" i="1"/>
  <c r="A9" i="1"/>
  <c r="A63" i="1"/>
  <c r="A86" i="1"/>
  <c r="A16" i="1"/>
  <c r="A123" i="1"/>
  <c r="A56" i="1"/>
  <c r="A50" i="1"/>
  <c r="A91" i="1"/>
  <c r="A122" i="1"/>
  <c r="A36" i="1"/>
  <c r="A53" i="1"/>
  <c r="A13" i="1"/>
  <c r="A100" i="1"/>
  <c r="A65" i="1"/>
  <c r="A72" i="1"/>
  <c r="A58" i="1"/>
  <c r="A60" i="1"/>
  <c r="A39" i="1"/>
  <c r="A115" i="1"/>
  <c r="A96" i="1"/>
  <c r="A77" i="1"/>
  <c r="A27" i="1"/>
  <c r="A121" i="1"/>
  <c r="A64" i="1"/>
  <c r="A51" i="1"/>
  <c r="A104" i="1"/>
  <c r="A59" i="1"/>
  <c r="A88" i="1"/>
  <c r="A80" i="1"/>
  <c r="A5" i="1"/>
  <c r="A10" i="1"/>
  <c r="A44" i="1"/>
  <c r="A57" i="1"/>
  <c r="A22" i="1"/>
  <c r="A68" i="1"/>
  <c r="A71" i="1"/>
  <c r="A108" i="1"/>
  <c r="A26" i="1"/>
  <c r="A18" i="1"/>
  <c r="A37" i="1"/>
</calcChain>
</file>

<file path=xl/sharedStrings.xml><?xml version="1.0" encoding="utf-8"?>
<sst xmlns="http://schemas.openxmlformats.org/spreadsheetml/2006/main" count="442" uniqueCount="179">
  <si>
    <t>Extract of data from Claim Year 2017-2018 Data as of: Wed Apr 25 15:25:28 EDT 2018</t>
  </si>
  <si>
    <t>Total Spending - Budgeted (A) | Field size 16 | CY:2017-2018 Data as of: Wed Apr 25 15:25:28 EDT 2018</t>
  </si>
  <si>
    <t>Total Spending - Budgeted (B) | Field size 16 | CY:2017-2018 Data as of: Wed Apr 25 15:25:28 EDT 2018</t>
  </si>
  <si>
    <t>Total Spending - Percent change  | Field size 19 (Decimal places 2) | CY:2017-2018 Data as of: Wed Apr 25 15:25:28 EDT 2018</t>
  </si>
  <si>
    <t>PTRC: Tax Levy to support the Total Budgeted Amount | Field size 16 | CY:2017-2018 Data as of: Wed Apr 25 15:25:28 EDT 2018</t>
  </si>
  <si>
    <t>PTRC: Total Proposed School Year Tax Levy; Net of Tax Cap Reserve | Field size 16 | CY:2017-2018 Data as of: Wed Apr 25 15:25:28 EDT 2018</t>
  </si>
  <si>
    <t>PTRC: Percentage Change (Net of Tax Cap Reserve) | Field size 19 (Decimal places 2) | CY:2017-2018 Data as of: Wed Apr 25 15:25:28 EDT 2018</t>
  </si>
  <si>
    <t>PTRC: Permissible Exclusions to School YearTax Levy Limited  (B) | Field size 16 | CY:2017-2018 Data as of: Wed Apr 25 15:25:28 EDT 2018</t>
  </si>
  <si>
    <t>PTRC: School Tax Levy Limited (B) | Field size 16 | CY:2017-2018 Data as of: Wed Apr 25 15:25:28 EDT 2018</t>
  </si>
  <si>
    <t>PTRC: Proposed School YearTax Levy(B) | Field size 16 | CY:2017-2018 Data as of: Wed Apr 25 15:25:28 EDT 2018</t>
  </si>
  <si>
    <t>PTRC: Difference - Budgeted | Field size 16 | CY:2017-2018 Data as of: Wed Apr 25 15:25:28 EDT 2018</t>
  </si>
  <si>
    <t>PTRC: Difference - Proposed Budget | Field size 16 | CY:2017-2018 Data as of: Wed Apr 25 15:25:28 EDT 2018</t>
  </si>
  <si>
    <t>Public School Enrollment - Budgeted (A) | Field size 16 | CY:2017-2018 Data as of: Wed Apr 25 15:25:28 EDT 2018</t>
  </si>
  <si>
    <t>Public School Enrollment - Budgeted (B) | Field size 16 | CY:2017-2018 Data as of: Wed Apr 25 15:25:28 EDT 2018</t>
  </si>
  <si>
    <t>Public School Enrollment - Percent Change | Field size 19 (Decimal places 2) | CY:2017-2018 Data as of: Wed Apr 25 15:25:28 EDT 2018</t>
  </si>
  <si>
    <t>SEQ: 1</t>
  </si>
  <si>
    <t>SEQ: 2</t>
  </si>
  <si>
    <t>SEQ: 3</t>
  </si>
  <si>
    <t>SEQ: 4</t>
  </si>
  <si>
    <t>SEQ: 5</t>
  </si>
  <si>
    <t>SEQ: 12</t>
  </si>
  <si>
    <t>SEQ: 13</t>
  </si>
  <si>
    <t>SEQ: 14</t>
  </si>
  <si>
    <t>SEQ: 15</t>
  </si>
  <si>
    <t>SEQ: 16</t>
  </si>
  <si>
    <t>SEQ: 17</t>
  </si>
  <si>
    <t>SEQ: 18</t>
  </si>
  <si>
    <t>SEQ: 19</t>
  </si>
  <si>
    <t>SEQ: 20</t>
  </si>
  <si>
    <t>SEQ: 21</t>
  </si>
  <si>
    <t>SEQ: 22</t>
  </si>
  <si>
    <t>SEQ: 23</t>
  </si>
  <si>
    <t>SEQ: 24</t>
  </si>
  <si>
    <t>SEQ: 25</t>
  </si>
  <si>
    <t>BEDS Code</t>
  </si>
  <si>
    <t>District Name</t>
  </si>
  <si>
    <t>Total Proposed Spending 2017-18</t>
  </si>
  <si>
    <t>Total Proposed Spending 2018-19</t>
  </si>
  <si>
    <t>Spending Percent Change</t>
  </si>
  <si>
    <t>Proposed Tax Levy to Support Budget 
2017-18</t>
  </si>
  <si>
    <t>Proposed Tax Levy to Support Budget 
2018-19</t>
  </si>
  <si>
    <t>Total Proposed Tax Levy 2017-18</t>
  </si>
  <si>
    <t>Total Proposed Tax Levy  2018-19</t>
  </si>
  <si>
    <t>Proposed Tax Levy Percent Change</t>
  </si>
  <si>
    <t>Permissible Exclusions 2017-18</t>
  </si>
  <si>
    <t>Permissible Exclusions 2018-19</t>
  </si>
  <si>
    <t>Tax Levy Limit w/o Exclusions 2017-18</t>
  </si>
  <si>
    <t>Tax Levy Limit w/o Exclusions 2018-19</t>
  </si>
  <si>
    <t>Proposed Tax Levy w/o Excl. 2017-18</t>
  </si>
  <si>
    <t>Proposed Tax Levy w/o Excl. 2018-19</t>
  </si>
  <si>
    <t>(w/o Exc.)
Tax Levy vs. Tax Levy Limit 2017-18</t>
  </si>
  <si>
    <t>(w/o Exc.) 
Tax Levy vs. Tax Levy Limit 2018-19</t>
  </si>
  <si>
    <t>Enrollment 2017-18</t>
  </si>
  <si>
    <t>Enrollment 2018-19</t>
  </si>
  <si>
    <t>Enrollment Percent Change</t>
  </si>
  <si>
    <t>AMAGANSETT UFS</t>
  </si>
  <si>
    <t>AMITYVILLE UFS</t>
  </si>
  <si>
    <t xml:space="preserve">BABYLON UFSD  </t>
  </si>
  <si>
    <t xml:space="preserve">BALDWIN UFSD  </t>
  </si>
  <si>
    <t>BAY SHORE UFSD</t>
  </si>
  <si>
    <t>BAYPORT-BLUE P</t>
  </si>
  <si>
    <t xml:space="preserve">BELLMORE UFSD </t>
  </si>
  <si>
    <t>BELLMORE-MERRI</t>
  </si>
  <si>
    <t xml:space="preserve">BETHPAGE UFSD </t>
  </si>
  <si>
    <t>BRENTWOOD UFSD</t>
  </si>
  <si>
    <t xml:space="preserve">BRIDGEHAMPTON </t>
  </si>
  <si>
    <t>BROOKHAVEN-COM</t>
  </si>
  <si>
    <t>CARLE PLACE UF</t>
  </si>
  <si>
    <t>CENTER MORICHE</t>
  </si>
  <si>
    <t xml:space="preserve">CENTRAL ISLIP </t>
  </si>
  <si>
    <t>COLD SPRING HA</t>
  </si>
  <si>
    <t xml:space="preserve">COMMACK UFSD  </t>
  </si>
  <si>
    <t>CONNETQUOT CSD</t>
  </si>
  <si>
    <t xml:space="preserve">COPIAGUE UFSD </t>
  </si>
  <si>
    <t>DEER PARK UFSD</t>
  </si>
  <si>
    <t>EAST HAMPTON U</t>
  </si>
  <si>
    <t>EAST ISLIP UFS</t>
  </si>
  <si>
    <t>EAST MEADOW UF</t>
  </si>
  <si>
    <t xml:space="preserve">EAST MORICHES </t>
  </si>
  <si>
    <t>EAST QUOGUE UF</t>
  </si>
  <si>
    <t xml:space="preserve">EAST ROCKAWAY </t>
  </si>
  <si>
    <t>EAST WILLISTON</t>
  </si>
  <si>
    <t>EASTPORT-SOUTH</t>
  </si>
  <si>
    <t xml:space="preserve">ELMONT UFSD   </t>
  </si>
  <si>
    <t xml:space="preserve">ELWOOD UFSD   </t>
  </si>
  <si>
    <t>FARMINGDALE UF</t>
  </si>
  <si>
    <t>FIRE ISLAND UF</t>
  </si>
  <si>
    <t>FISHERS ISLAND</t>
  </si>
  <si>
    <t>FLORAL PARK-BE</t>
  </si>
  <si>
    <t>FRANKLIN SQUAR</t>
  </si>
  <si>
    <t xml:space="preserve">FREEPORT UFSD </t>
  </si>
  <si>
    <t>GARDEN CITY UF</t>
  </si>
  <si>
    <t>GLEN COVE CITY</t>
  </si>
  <si>
    <t>GREAT NECK UFS</t>
  </si>
  <si>
    <t>GREENPORT UFSD</t>
  </si>
  <si>
    <t>HALF HOLLOW HI</t>
  </si>
  <si>
    <t>HAMPTON BAYS U</t>
  </si>
  <si>
    <t>HARBORFIELDS C</t>
  </si>
  <si>
    <t>HAUPPAUGE UFSD</t>
  </si>
  <si>
    <t>HEMPSTEAD UFSD</t>
  </si>
  <si>
    <t xml:space="preserve">HERRICKS UFSD </t>
  </si>
  <si>
    <t>HEWLETT-WOODME</t>
  </si>
  <si>
    <t>HICKSVILLE UFS</t>
  </si>
  <si>
    <t>HUNTINGTON UFS</t>
  </si>
  <si>
    <t>ISLAND PARK UF</t>
  </si>
  <si>
    <t>ISLAND TREES U</t>
  </si>
  <si>
    <t xml:space="preserve">ISLIP UFSD    </t>
  </si>
  <si>
    <t xml:space="preserve">JERICHO UFSD  </t>
  </si>
  <si>
    <t>KINGS PARK CSD</t>
  </si>
  <si>
    <t xml:space="preserve">LAWRENCE UFSD </t>
  </si>
  <si>
    <t>LEVITTOWN UFSD</t>
  </si>
  <si>
    <t>LINDENHURST UF</t>
  </si>
  <si>
    <t xml:space="preserve">LOCUST VALLEY </t>
  </si>
  <si>
    <t>LONG BEACH CIT</t>
  </si>
  <si>
    <t xml:space="preserve">LONGWOOD CSD  </t>
  </si>
  <si>
    <t xml:space="preserve">LYNBROOK UFSD </t>
  </si>
  <si>
    <t xml:space="preserve">MALVERNE UFSD </t>
  </si>
  <si>
    <t>MANHASSET UFSD</t>
  </si>
  <si>
    <t>MASSAPEQUA UFS</t>
  </si>
  <si>
    <t>MATTITUCK-CUTC</t>
  </si>
  <si>
    <t xml:space="preserve">MERRICK UFSD  </t>
  </si>
  <si>
    <t>MIDDLE COUNTRY</t>
  </si>
  <si>
    <t>MILLER PLACE U</t>
  </si>
  <si>
    <t xml:space="preserve">MINEOLA UFSD  </t>
  </si>
  <si>
    <t xml:space="preserve">MONTAUK UFSD  </t>
  </si>
  <si>
    <t xml:space="preserve">MT SINAI UFSD </t>
  </si>
  <si>
    <t>NEW HYDE PARK-</t>
  </si>
  <si>
    <t xml:space="preserve">NORTH BABYLON </t>
  </si>
  <si>
    <t>NORTH BELLMORE</t>
  </si>
  <si>
    <t xml:space="preserve">NORTH MERRICK </t>
  </si>
  <si>
    <t>NORTH SHORE CS</t>
  </si>
  <si>
    <t>NORTHPORT-EAST</t>
  </si>
  <si>
    <t>OCEANSIDE UFSD</t>
  </si>
  <si>
    <t>OYSTER BAY-EAS</t>
  </si>
  <si>
    <t>OYSTERPONDS UF</t>
  </si>
  <si>
    <t>PATCHOGUE-MEDF</t>
  </si>
  <si>
    <t>PLAINEDGE UFSD</t>
  </si>
  <si>
    <t xml:space="preserve">PLAINVIEW-OLD </t>
  </si>
  <si>
    <t>PORT WASHINGTO</t>
  </si>
  <si>
    <t xml:space="preserve">QUOGUE UFSD   </t>
  </si>
  <si>
    <t>REMSENBURG-SPE</t>
  </si>
  <si>
    <t xml:space="preserve">RIVERHEAD CSD </t>
  </si>
  <si>
    <t>ROCKVILLE CENT</t>
  </si>
  <si>
    <t>ROCKY POINT UF</t>
  </si>
  <si>
    <t>ROOSEVELT UFSD</t>
  </si>
  <si>
    <t xml:space="preserve">ROSLYN UFSD   </t>
  </si>
  <si>
    <t xml:space="preserve">SACHEM CSD    </t>
  </si>
  <si>
    <t>SAG HARBOR UFS</t>
  </si>
  <si>
    <t xml:space="preserve">SAYVILLE UFSD </t>
  </si>
  <si>
    <t xml:space="preserve">SEAFORD UFSD  </t>
  </si>
  <si>
    <t>SEWANHAKA CENT</t>
  </si>
  <si>
    <t>SHELTER ISLAND</t>
  </si>
  <si>
    <t>SHOREHAM-WADIN</t>
  </si>
  <si>
    <t xml:space="preserve">SMITHTOWN CSD </t>
  </si>
  <si>
    <t xml:space="preserve">SOUTH COUNTRY </t>
  </si>
  <si>
    <t>SOUTH HUNTINGT</t>
  </si>
  <si>
    <t>SOUTHAMPTON UF</t>
  </si>
  <si>
    <t xml:space="preserve">SOUTHOLD UFSD </t>
  </si>
  <si>
    <t xml:space="preserve">SPRINGS UFSD  </t>
  </si>
  <si>
    <t xml:space="preserve">SYOSSET CSD   </t>
  </si>
  <si>
    <t xml:space="preserve">THREE VILLAGE </t>
  </si>
  <si>
    <t xml:space="preserve">TUCKAHOE COMN </t>
  </si>
  <si>
    <t>UNIONDALE UFSD</t>
  </si>
  <si>
    <t xml:space="preserve">VALLEY STREAM </t>
  </si>
  <si>
    <t xml:space="preserve">WANTAGH UFSD  </t>
  </si>
  <si>
    <t>WEST BABYLON U</t>
  </si>
  <si>
    <t>WEST HEMPSTEAD</t>
  </si>
  <si>
    <t>WEST ISLIP UFS</t>
  </si>
  <si>
    <t xml:space="preserve">WESTBURY UFSD </t>
  </si>
  <si>
    <t>WESTHAMPTON BE</t>
  </si>
  <si>
    <t xml:space="preserve">WILLIAM FLOYD </t>
  </si>
  <si>
    <t>WYANDANCH UFSD</t>
  </si>
  <si>
    <t>PORT JEFFERSON</t>
  </si>
  <si>
    <t>LONG ISLAND</t>
  </si>
  <si>
    <t>TOTALS</t>
  </si>
  <si>
    <t>SPENDING</t>
  </si>
  <si>
    <t>TAX LEVY</t>
  </si>
  <si>
    <t>NASSAU</t>
  </si>
  <si>
    <t>SUFFOLK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</si>
</sst>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0" xfId="2" applyAlignment="1">
      <alignment wrapText="1"/>
    </xf>
    <xf numFmtId="0" fontId="2" fillId="2" borderId="0" xfId="2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0" fillId="0" borderId="0" xfId="0" applyFill="1"/>
    <xf numFmtId="164" fontId="0" fillId="0" borderId="0" xfId="1" applyNumberFormat="1" applyFont="1"/>
    <xf numFmtId="2" fontId="0" fillId="0" borderId="0" xfId="0" applyNumberFormat="1"/>
    <xf numFmtId="3" fontId="0" fillId="0" borderId="0" xfId="0" applyNumberFormat="1"/>
    <xf numFmtId="2" fontId="3" fillId="0" borderId="0" xfId="0" applyNumberFormat="1" applyFont="1"/>
    <xf numFmtId="0" fontId="3" fillId="0" borderId="0" xfId="0" applyFont="1"/>
    <xf numFmtId="2" fontId="6" fillId="0" borderId="0" xfId="0" applyNumberFormat="1" applyFont="1"/>
    <xf numFmtId="0" fontId="6" fillId="0" borderId="0" xfId="0" applyFont="1"/>
    <xf numFmtId="3" fontId="3" fillId="0" borderId="0" xfId="0" applyNumberFormat="1" applyFont="1"/>
    <xf numFmtId="164" fontId="6" fillId="0" borderId="0" xfId="1" applyNumberFormat="1" applyFont="1"/>
    <xf numFmtId="3" fontId="6" fillId="0" borderId="0" xfId="0" applyNumberFormat="1" applyFont="1"/>
    <xf numFmtId="16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2" fontId="0" fillId="3" borderId="0" xfId="0" applyNumberFormat="1" applyFill="1"/>
    <xf numFmtId="2" fontId="6" fillId="3" borderId="0" xfId="0" applyNumberFormat="1" applyFont="1" applyFill="1"/>
    <xf numFmtId="0" fontId="0" fillId="3" borderId="1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1" xfId="0" applyFont="1" applyFill="1" applyBorder="1"/>
    <xf numFmtId="0" fontId="10" fillId="0" borderId="0" xfId="0" applyFont="1" applyFill="1"/>
    <xf numFmtId="10" fontId="8" fillId="0" borderId="0" xfId="0" applyNumberFormat="1" applyFont="1" applyFill="1"/>
    <xf numFmtId="0" fontId="6" fillId="0" borderId="0" xfId="0" applyFont="1" applyFill="1"/>
    <xf numFmtId="164" fontId="3" fillId="0" borderId="0" xfId="0" applyNumberFormat="1" applyFont="1"/>
    <xf numFmtId="0" fontId="0" fillId="3" borderId="0" xfId="0" applyFill="1"/>
    <xf numFmtId="0" fontId="9" fillId="3" borderId="0" xfId="0" applyFont="1" applyFill="1"/>
  </cellXfs>
  <cellStyles count="5">
    <cellStyle name="Comma" xfId="1" builtinId="3"/>
    <cellStyle name="Good" xfId="2" builtinId="26"/>
    <cellStyle name="Normal" xfId="0" builtinId="0"/>
    <cellStyle name="Normal 2" xfId="4"/>
    <cellStyle name="Normal_2010-11 PTRC 4_27_10_post_acces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129</xdr:row>
      <xdr:rowOff>0</xdr:rowOff>
    </xdr:from>
    <xdr:to>
      <xdr:col>4</xdr:col>
      <xdr:colOff>175260</xdr:colOff>
      <xdr:row>130</xdr:row>
      <xdr:rowOff>83820</xdr:rowOff>
    </xdr:to>
    <xdr:sp macro="" textlink="">
      <xdr:nvSpPr>
        <xdr:cNvPr id="2" name="Up Arrow 1"/>
        <xdr:cNvSpPr/>
      </xdr:nvSpPr>
      <xdr:spPr>
        <a:xfrm flipH="1">
          <a:off x="3467100" y="256794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175260</xdr:colOff>
      <xdr:row>130</xdr:row>
      <xdr:rowOff>83820</xdr:rowOff>
    </xdr:to>
    <xdr:sp macro="" textlink="">
      <xdr:nvSpPr>
        <xdr:cNvPr id="3" name="Up Arrow 2"/>
        <xdr:cNvSpPr/>
      </xdr:nvSpPr>
      <xdr:spPr>
        <a:xfrm flipH="1">
          <a:off x="6278880" y="256794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175260</xdr:colOff>
      <xdr:row>135</xdr:row>
      <xdr:rowOff>83820</xdr:rowOff>
    </xdr:to>
    <xdr:sp macro="" textlink="">
      <xdr:nvSpPr>
        <xdr:cNvPr id="4" name="Up Arrow 3"/>
        <xdr:cNvSpPr/>
      </xdr:nvSpPr>
      <xdr:spPr>
        <a:xfrm flipH="1">
          <a:off x="3916680" y="121539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134</xdr:row>
      <xdr:rowOff>0</xdr:rowOff>
    </xdr:from>
    <xdr:to>
      <xdr:col>9</xdr:col>
      <xdr:colOff>175260</xdr:colOff>
      <xdr:row>135</xdr:row>
      <xdr:rowOff>83820</xdr:rowOff>
    </xdr:to>
    <xdr:sp macro="" textlink="">
      <xdr:nvSpPr>
        <xdr:cNvPr id="5" name="Up Arrow 4"/>
        <xdr:cNvSpPr/>
      </xdr:nvSpPr>
      <xdr:spPr>
        <a:xfrm flipH="1">
          <a:off x="8549640" y="121539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175260</xdr:colOff>
      <xdr:row>140</xdr:row>
      <xdr:rowOff>83820</xdr:rowOff>
    </xdr:to>
    <xdr:sp macro="" textlink="">
      <xdr:nvSpPr>
        <xdr:cNvPr id="6" name="Up Arrow 5"/>
        <xdr:cNvSpPr/>
      </xdr:nvSpPr>
      <xdr:spPr>
        <a:xfrm flipH="1">
          <a:off x="3947160" y="1379982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175260</xdr:colOff>
      <xdr:row>140</xdr:row>
      <xdr:rowOff>83820</xdr:rowOff>
    </xdr:to>
    <xdr:sp macro="" textlink="">
      <xdr:nvSpPr>
        <xdr:cNvPr id="7" name="Up Arrow 6"/>
        <xdr:cNvSpPr/>
      </xdr:nvSpPr>
      <xdr:spPr>
        <a:xfrm flipH="1">
          <a:off x="8519160" y="1379982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64</xdr:row>
      <xdr:rowOff>0</xdr:rowOff>
    </xdr:from>
    <xdr:to>
      <xdr:col>4</xdr:col>
      <xdr:colOff>175260</xdr:colOff>
      <xdr:row>65</xdr:row>
      <xdr:rowOff>83820</xdr:rowOff>
    </xdr:to>
    <xdr:sp macro="" textlink="">
      <xdr:nvSpPr>
        <xdr:cNvPr id="2" name="Up Arrow 1"/>
        <xdr:cNvSpPr/>
      </xdr:nvSpPr>
      <xdr:spPr>
        <a:xfrm flipH="1">
          <a:off x="3467100" y="256794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175260</xdr:colOff>
      <xdr:row>65</xdr:row>
      <xdr:rowOff>83820</xdr:rowOff>
    </xdr:to>
    <xdr:sp macro="" textlink="">
      <xdr:nvSpPr>
        <xdr:cNvPr id="3" name="Up Arrow 2"/>
        <xdr:cNvSpPr/>
      </xdr:nvSpPr>
      <xdr:spPr>
        <a:xfrm flipH="1">
          <a:off x="6278880" y="256794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73</xdr:row>
      <xdr:rowOff>0</xdr:rowOff>
    </xdr:from>
    <xdr:to>
      <xdr:col>4</xdr:col>
      <xdr:colOff>175260</xdr:colOff>
      <xdr:row>74</xdr:row>
      <xdr:rowOff>83820</xdr:rowOff>
    </xdr:to>
    <xdr:sp macro="" textlink="">
      <xdr:nvSpPr>
        <xdr:cNvPr id="4" name="Up Arrow 3"/>
        <xdr:cNvSpPr/>
      </xdr:nvSpPr>
      <xdr:spPr>
        <a:xfrm flipH="1">
          <a:off x="3817620" y="121539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175260</xdr:colOff>
      <xdr:row>74</xdr:row>
      <xdr:rowOff>83820</xdr:rowOff>
    </xdr:to>
    <xdr:sp macro="" textlink="">
      <xdr:nvSpPr>
        <xdr:cNvPr id="5" name="Up Arrow 4"/>
        <xdr:cNvSpPr/>
      </xdr:nvSpPr>
      <xdr:spPr>
        <a:xfrm flipH="1">
          <a:off x="8397240" y="12153900"/>
          <a:ext cx="175260" cy="3505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A121" workbookViewId="0">
      <selection activeCell="M133" sqref="M133"/>
    </sheetView>
  </sheetViews>
  <sheetFormatPr defaultRowHeight="14.4" x14ac:dyDescent="0.3"/>
  <cols>
    <col min="1" max="1" width="8.6640625" customWidth="1"/>
    <col min="2" max="2" width="18.88671875" bestFit="1" customWidth="1"/>
    <col min="3" max="3" width="16.33203125" customWidth="1"/>
    <col min="4" max="4" width="15" customWidth="1"/>
    <col min="5" max="7" width="13.109375" customWidth="1"/>
    <col min="8" max="8" width="15" customWidth="1"/>
    <col min="9" max="9" width="14.5546875" customWidth="1"/>
    <col min="10" max="16" width="13.109375" customWidth="1"/>
    <col min="17" max="18" width="11.5546875" customWidth="1"/>
    <col min="19" max="21" width="13.109375" customWidth="1"/>
  </cols>
  <sheetData>
    <row r="1" spans="1:22" x14ac:dyDescent="0.3">
      <c r="A1" t="s">
        <v>0</v>
      </c>
    </row>
    <row r="2" spans="1:22" s="1" customFormat="1" ht="201.6" hidden="1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5</v>
      </c>
      <c r="I2" s="2" t="s">
        <v>5</v>
      </c>
      <c r="J2" s="2" t="s">
        <v>6</v>
      </c>
      <c r="K2" s="2" t="s">
        <v>7</v>
      </c>
      <c r="L2" s="2" t="s">
        <v>7</v>
      </c>
      <c r="M2" s="2" t="s">
        <v>8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12</v>
      </c>
      <c r="T2" s="2" t="s">
        <v>13</v>
      </c>
      <c r="U2" s="2" t="s">
        <v>14</v>
      </c>
    </row>
    <row r="3" spans="1:22" hidden="1" x14ac:dyDescent="0.3"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28</v>
      </c>
      <c r="Q3" s="3" t="s">
        <v>29</v>
      </c>
      <c r="R3" s="3" t="s">
        <v>30</v>
      </c>
      <c r="S3" s="3" t="s">
        <v>31</v>
      </c>
      <c r="T3" s="3" t="s">
        <v>32</v>
      </c>
      <c r="U3" s="3" t="s">
        <v>33</v>
      </c>
    </row>
    <row r="4" spans="1:22" s="9" customFormat="1" ht="72" x14ac:dyDescent="0.3">
      <c r="A4" s="4" t="s">
        <v>34</v>
      </c>
      <c r="B4" s="5" t="s">
        <v>35</v>
      </c>
      <c r="C4" s="6" t="s">
        <v>36</v>
      </c>
      <c r="D4" s="6" t="s">
        <v>37</v>
      </c>
      <c r="E4" s="21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24" t="s">
        <v>43</v>
      </c>
      <c r="K4" s="6" t="s">
        <v>44</v>
      </c>
      <c r="L4" s="6" t="s">
        <v>45</v>
      </c>
      <c r="M4" s="6" t="s">
        <v>46</v>
      </c>
      <c r="N4" s="6" t="s">
        <v>47</v>
      </c>
      <c r="O4" s="6" t="s">
        <v>48</v>
      </c>
      <c r="P4" s="6" t="s">
        <v>49</v>
      </c>
      <c r="Q4" s="8" t="s">
        <v>50</v>
      </c>
      <c r="R4" s="8" t="s">
        <v>51</v>
      </c>
      <c r="S4" s="6" t="s">
        <v>52</v>
      </c>
      <c r="T4" s="6" t="s">
        <v>53</v>
      </c>
      <c r="U4" s="6" t="s">
        <v>54</v>
      </c>
    </row>
    <row r="5" spans="1:22" x14ac:dyDescent="0.3">
      <c r="A5" t="str">
        <f>"580909"</f>
        <v>580909</v>
      </c>
      <c r="B5" t="s">
        <v>65</v>
      </c>
      <c r="C5" s="10">
        <v>14356463</v>
      </c>
      <c r="D5" s="10">
        <v>16297465</v>
      </c>
      <c r="E5" s="22">
        <v>13.52</v>
      </c>
      <c r="F5" s="12">
        <v>12623558</v>
      </c>
      <c r="G5" s="12">
        <v>14355231</v>
      </c>
      <c r="H5" s="12">
        <v>12623558</v>
      </c>
      <c r="I5" s="12">
        <v>14355231</v>
      </c>
      <c r="J5" s="22">
        <v>13.72</v>
      </c>
      <c r="K5" s="12">
        <v>387237</v>
      </c>
      <c r="L5" s="12">
        <v>1385602</v>
      </c>
      <c r="M5" s="12">
        <v>12236321</v>
      </c>
      <c r="N5" s="12">
        <v>12969629</v>
      </c>
      <c r="O5" s="12">
        <v>12236321</v>
      </c>
      <c r="P5" s="12">
        <v>12969629</v>
      </c>
      <c r="Q5" s="12">
        <v>0</v>
      </c>
      <c r="R5" s="12">
        <v>0</v>
      </c>
      <c r="S5" s="12">
        <v>212</v>
      </c>
      <c r="T5" s="12">
        <v>219</v>
      </c>
      <c r="U5" s="11">
        <v>3.3</v>
      </c>
      <c r="V5" s="13"/>
    </row>
    <row r="6" spans="1:22" x14ac:dyDescent="0.3">
      <c r="A6" t="str">
        <f>"280230"</f>
        <v>280230</v>
      </c>
      <c r="B6" t="s">
        <v>163</v>
      </c>
      <c r="C6" s="10">
        <v>34823824</v>
      </c>
      <c r="D6" s="10">
        <v>35484725</v>
      </c>
      <c r="E6" s="22">
        <v>1.9</v>
      </c>
      <c r="F6" s="12">
        <v>19556827</v>
      </c>
      <c r="G6" s="12">
        <v>22238176</v>
      </c>
      <c r="H6" s="12">
        <v>19556827</v>
      </c>
      <c r="I6" s="12">
        <v>22238176</v>
      </c>
      <c r="J6" s="22">
        <v>13.71</v>
      </c>
      <c r="K6" s="12">
        <v>0</v>
      </c>
      <c r="L6" s="12">
        <v>0</v>
      </c>
      <c r="M6" s="12">
        <v>21415489</v>
      </c>
      <c r="N6" s="12">
        <v>22279144</v>
      </c>
      <c r="O6" s="12">
        <v>19556827</v>
      </c>
      <c r="P6" s="12">
        <v>22238176</v>
      </c>
      <c r="Q6" s="12">
        <v>1858662</v>
      </c>
      <c r="R6" s="12">
        <v>40968</v>
      </c>
      <c r="S6" s="12">
        <v>1527</v>
      </c>
      <c r="T6" s="12">
        <v>1507</v>
      </c>
      <c r="U6" s="11">
        <v>-1.31</v>
      </c>
      <c r="V6" s="13"/>
    </row>
    <row r="7" spans="1:22" x14ac:dyDescent="0.3">
      <c r="A7" t="str">
        <f>"580205"</f>
        <v>580205</v>
      </c>
      <c r="B7" t="s">
        <v>146</v>
      </c>
      <c r="C7" s="10">
        <v>314191536</v>
      </c>
      <c r="D7" s="10">
        <v>322887319</v>
      </c>
      <c r="E7" s="22">
        <v>2.77</v>
      </c>
      <c r="F7" s="12">
        <v>177007200</v>
      </c>
      <c r="G7" s="12">
        <v>187157699</v>
      </c>
      <c r="H7" s="12">
        <v>177007200</v>
      </c>
      <c r="I7" s="12">
        <v>187157699</v>
      </c>
      <c r="J7" s="22">
        <v>5.73</v>
      </c>
      <c r="K7" s="12">
        <v>4627155</v>
      </c>
      <c r="L7" s="12">
        <v>10985068</v>
      </c>
      <c r="M7" s="12">
        <v>172380045</v>
      </c>
      <c r="N7" s="12">
        <v>176172631</v>
      </c>
      <c r="O7" s="12">
        <v>172380045</v>
      </c>
      <c r="P7" s="12">
        <v>176172631</v>
      </c>
      <c r="Q7" s="12">
        <v>0</v>
      </c>
      <c r="R7" s="12">
        <v>0</v>
      </c>
      <c r="S7" s="12">
        <v>13156</v>
      </c>
      <c r="T7" s="12">
        <v>12850</v>
      </c>
      <c r="U7" s="11">
        <v>-2.33</v>
      </c>
      <c r="V7" s="13"/>
    </row>
    <row r="8" spans="1:22" x14ac:dyDescent="0.3">
      <c r="A8" t="str">
        <f>"580913"</f>
        <v>580913</v>
      </c>
      <c r="B8" t="s">
        <v>161</v>
      </c>
      <c r="C8" s="10">
        <v>20167600</v>
      </c>
      <c r="D8" s="10">
        <v>21197146</v>
      </c>
      <c r="E8" s="22">
        <v>5.0999999999999996</v>
      </c>
      <c r="F8" s="12">
        <v>18197831</v>
      </c>
      <c r="G8" s="12">
        <v>19096772</v>
      </c>
      <c r="H8" s="12">
        <v>18197831</v>
      </c>
      <c r="I8" s="12">
        <v>19096772</v>
      </c>
      <c r="J8" s="22">
        <v>4.9400000000000004</v>
      </c>
      <c r="K8" s="12">
        <v>17784</v>
      </c>
      <c r="L8" s="12">
        <v>17784</v>
      </c>
      <c r="M8" s="12">
        <v>18180047</v>
      </c>
      <c r="N8" s="12">
        <v>19078988</v>
      </c>
      <c r="O8" s="12">
        <v>18180047</v>
      </c>
      <c r="P8" s="12">
        <v>19078988</v>
      </c>
      <c r="Q8" s="12">
        <v>0</v>
      </c>
      <c r="R8" s="12">
        <v>0</v>
      </c>
      <c r="S8" s="12">
        <v>549</v>
      </c>
      <c r="T8" s="12">
        <v>509</v>
      </c>
      <c r="U8" s="11">
        <v>-7.29</v>
      </c>
      <c r="V8" s="13"/>
    </row>
    <row r="9" spans="1:22" x14ac:dyDescent="0.3">
      <c r="A9" t="str">
        <f>"581010"</f>
        <v>581010</v>
      </c>
      <c r="B9" t="s">
        <v>94</v>
      </c>
      <c r="C9" s="10">
        <v>18365500</v>
      </c>
      <c r="D9" s="10">
        <v>19038000</v>
      </c>
      <c r="E9" s="22">
        <v>3.66</v>
      </c>
      <c r="F9" s="12">
        <v>14304000</v>
      </c>
      <c r="G9" s="12">
        <v>14964200</v>
      </c>
      <c r="H9" s="12">
        <v>14304000</v>
      </c>
      <c r="I9" s="12">
        <v>14964200</v>
      </c>
      <c r="J9" s="22">
        <v>4.62</v>
      </c>
      <c r="K9" s="12">
        <v>637082</v>
      </c>
      <c r="L9" s="12">
        <v>636156</v>
      </c>
      <c r="M9" s="12">
        <v>13667810</v>
      </c>
      <c r="N9" s="12">
        <v>14042387</v>
      </c>
      <c r="O9" s="12">
        <v>13666918</v>
      </c>
      <c r="P9" s="12">
        <v>14328044</v>
      </c>
      <c r="Q9" s="12">
        <v>892</v>
      </c>
      <c r="R9" s="12">
        <v>-285657</v>
      </c>
      <c r="S9" s="12">
        <v>641</v>
      </c>
      <c r="T9" s="12">
        <v>645</v>
      </c>
      <c r="U9" s="11">
        <v>0.62</v>
      </c>
      <c r="V9" s="13"/>
    </row>
    <row r="10" spans="1:22" x14ac:dyDescent="0.3">
      <c r="A10" t="str">
        <f>"580512"</f>
        <v>580512</v>
      </c>
      <c r="B10" t="s">
        <v>64</v>
      </c>
      <c r="C10" s="10">
        <v>393553824</v>
      </c>
      <c r="D10" s="10">
        <v>406789163</v>
      </c>
      <c r="E10" s="22">
        <v>3.36</v>
      </c>
      <c r="F10" s="12">
        <v>103601818</v>
      </c>
      <c r="G10" s="12">
        <v>107737688</v>
      </c>
      <c r="H10" s="12">
        <v>103601818</v>
      </c>
      <c r="I10" s="12">
        <v>107737688</v>
      </c>
      <c r="J10" s="22">
        <v>3.99</v>
      </c>
      <c r="K10" s="12">
        <v>0</v>
      </c>
      <c r="L10" s="12">
        <v>0</v>
      </c>
      <c r="M10" s="12">
        <v>103601818</v>
      </c>
      <c r="N10" s="12">
        <v>107737688</v>
      </c>
      <c r="O10" s="12">
        <v>103601818</v>
      </c>
      <c r="P10" s="12">
        <v>107737688</v>
      </c>
      <c r="Q10" s="12">
        <v>0</v>
      </c>
      <c r="R10" s="12">
        <v>0</v>
      </c>
      <c r="S10" s="12">
        <v>19791</v>
      </c>
      <c r="T10" s="12">
        <v>19900</v>
      </c>
      <c r="U10" s="11">
        <v>0.55000000000000004</v>
      </c>
      <c r="V10" s="13"/>
    </row>
    <row r="11" spans="1:22" x14ac:dyDescent="0.3">
      <c r="A11" t="str">
        <f>"580102"</f>
        <v>580102</v>
      </c>
      <c r="B11" t="s">
        <v>165</v>
      </c>
      <c r="C11" s="10">
        <v>106381606</v>
      </c>
      <c r="D11" s="10">
        <v>111038065</v>
      </c>
      <c r="E11" s="22">
        <v>4.38</v>
      </c>
      <c r="F11" s="12">
        <v>69619034</v>
      </c>
      <c r="G11" s="12">
        <v>72301812</v>
      </c>
      <c r="H11" s="12">
        <v>69619034</v>
      </c>
      <c r="I11" s="12">
        <v>72301812</v>
      </c>
      <c r="J11" s="22">
        <v>3.85</v>
      </c>
      <c r="K11" s="12">
        <v>1229007</v>
      </c>
      <c r="L11" s="12">
        <v>1945519</v>
      </c>
      <c r="M11" s="12">
        <v>68390027</v>
      </c>
      <c r="N11" s="12">
        <v>70356293</v>
      </c>
      <c r="O11" s="12">
        <v>68390027</v>
      </c>
      <c r="P11" s="12">
        <v>70356293</v>
      </c>
      <c r="Q11" s="12">
        <v>0</v>
      </c>
      <c r="R11" s="12">
        <v>0</v>
      </c>
      <c r="S11" s="12">
        <v>3762</v>
      </c>
      <c r="T11" s="12">
        <v>3739</v>
      </c>
      <c r="U11" s="11">
        <v>-0.61</v>
      </c>
      <c r="V11" s="13"/>
    </row>
    <row r="12" spans="1:22" x14ac:dyDescent="0.3">
      <c r="A12" t="str">
        <f>"580104"</f>
        <v>580104</v>
      </c>
      <c r="B12" t="s">
        <v>111</v>
      </c>
      <c r="C12" s="10">
        <v>155974566</v>
      </c>
      <c r="D12" s="10">
        <v>160671302</v>
      </c>
      <c r="E12" s="22">
        <v>3.01</v>
      </c>
      <c r="F12" s="12">
        <v>96227213</v>
      </c>
      <c r="G12" s="12">
        <v>99763931</v>
      </c>
      <c r="H12" s="12">
        <v>96227213</v>
      </c>
      <c r="I12" s="12">
        <v>99763931</v>
      </c>
      <c r="J12" s="22">
        <v>3.68</v>
      </c>
      <c r="K12" s="12">
        <v>2253220</v>
      </c>
      <c r="L12" s="12">
        <v>3659558</v>
      </c>
      <c r="M12" s="12">
        <v>93973993</v>
      </c>
      <c r="N12" s="12">
        <v>96104373</v>
      </c>
      <c r="O12" s="12">
        <v>93973993</v>
      </c>
      <c r="P12" s="12">
        <v>96104373</v>
      </c>
      <c r="Q12" s="12">
        <v>0</v>
      </c>
      <c r="R12" s="12">
        <v>0</v>
      </c>
      <c r="S12" s="12">
        <v>5964</v>
      </c>
      <c r="T12" s="12">
        <v>5964</v>
      </c>
      <c r="U12" s="11">
        <v>0</v>
      </c>
      <c r="V12" s="13"/>
    </row>
    <row r="13" spans="1:22" x14ac:dyDescent="0.3">
      <c r="A13" t="str">
        <f>"280216"</f>
        <v>280216</v>
      </c>
      <c r="B13" t="s">
        <v>83</v>
      </c>
      <c r="C13" s="10">
        <v>86409734</v>
      </c>
      <c r="D13" s="10">
        <v>89479090</v>
      </c>
      <c r="E13" s="22">
        <v>3.55</v>
      </c>
      <c r="F13" s="12">
        <v>52317479</v>
      </c>
      <c r="G13" s="12">
        <v>54267649</v>
      </c>
      <c r="H13" s="12">
        <v>53325467</v>
      </c>
      <c r="I13" s="12">
        <v>55275737</v>
      </c>
      <c r="J13" s="22">
        <v>3.66</v>
      </c>
      <c r="K13" s="12">
        <v>1873401</v>
      </c>
      <c r="L13" s="12">
        <v>1760350</v>
      </c>
      <c r="M13" s="12">
        <v>52941547</v>
      </c>
      <c r="N13" s="12">
        <v>52538398</v>
      </c>
      <c r="O13" s="12">
        <v>50444078</v>
      </c>
      <c r="P13" s="12">
        <v>52507299</v>
      </c>
      <c r="Q13" s="12">
        <v>2497469</v>
      </c>
      <c r="R13" s="12">
        <v>31099</v>
      </c>
      <c r="S13" s="12">
        <v>3590</v>
      </c>
      <c r="T13" s="12">
        <v>3570</v>
      </c>
      <c r="U13" s="11">
        <v>-0.56000000000000005</v>
      </c>
      <c r="V13" s="13"/>
    </row>
    <row r="14" spans="1:22" x14ac:dyDescent="0.3">
      <c r="A14" t="str">
        <f>"580901"</f>
        <v>580901</v>
      </c>
      <c r="B14" t="s">
        <v>140</v>
      </c>
      <c r="C14" s="10">
        <v>13526371</v>
      </c>
      <c r="D14" s="10">
        <v>14035604</v>
      </c>
      <c r="E14" s="22">
        <v>3.76</v>
      </c>
      <c r="F14" s="12">
        <v>11835070</v>
      </c>
      <c r="G14" s="12">
        <v>12266824</v>
      </c>
      <c r="H14" s="12">
        <v>11835070</v>
      </c>
      <c r="I14" s="12">
        <v>12266824</v>
      </c>
      <c r="J14" s="22">
        <v>3.65</v>
      </c>
      <c r="K14" s="12">
        <v>0</v>
      </c>
      <c r="L14" s="12">
        <v>0</v>
      </c>
      <c r="M14" s="12">
        <v>11897360</v>
      </c>
      <c r="N14" s="12">
        <v>12268612</v>
      </c>
      <c r="O14" s="12">
        <v>11835070</v>
      </c>
      <c r="P14" s="12">
        <v>12266824</v>
      </c>
      <c r="Q14" s="12">
        <v>62290</v>
      </c>
      <c r="R14" s="12">
        <v>1788</v>
      </c>
      <c r="S14" s="12">
        <v>312</v>
      </c>
      <c r="T14" s="12">
        <v>320</v>
      </c>
      <c r="U14" s="11">
        <v>2.56</v>
      </c>
      <c r="V14" s="13"/>
    </row>
    <row r="15" spans="1:22" x14ac:dyDescent="0.3">
      <c r="A15" t="str">
        <f>"580902"</f>
        <v>580902</v>
      </c>
      <c r="B15" t="s">
        <v>169</v>
      </c>
      <c r="C15" s="10">
        <v>56072052</v>
      </c>
      <c r="D15" s="10">
        <v>57112093</v>
      </c>
      <c r="E15" s="22">
        <v>1.85</v>
      </c>
      <c r="F15" s="12">
        <v>29133648</v>
      </c>
      <c r="G15" s="12">
        <v>30169774</v>
      </c>
      <c r="H15" s="12">
        <v>29133648</v>
      </c>
      <c r="I15" s="12">
        <v>30169774</v>
      </c>
      <c r="J15" s="22">
        <v>3.56</v>
      </c>
      <c r="K15" s="12">
        <v>5041240</v>
      </c>
      <c r="L15" s="12">
        <v>5040501</v>
      </c>
      <c r="M15" s="12">
        <v>24110250</v>
      </c>
      <c r="N15" s="12">
        <v>25134533</v>
      </c>
      <c r="O15" s="12">
        <v>24092408</v>
      </c>
      <c r="P15" s="12">
        <v>25129273</v>
      </c>
      <c r="Q15" s="12">
        <v>17842</v>
      </c>
      <c r="R15" s="12">
        <v>5260</v>
      </c>
      <c r="S15" s="12">
        <v>1784</v>
      </c>
      <c r="T15" s="12">
        <v>1780</v>
      </c>
      <c r="U15" s="11">
        <v>-0.22</v>
      </c>
      <c r="V15" s="13"/>
    </row>
    <row r="16" spans="1:22" x14ac:dyDescent="0.3">
      <c r="A16" t="str">
        <f>"280218"</f>
        <v>280218</v>
      </c>
      <c r="B16" t="s">
        <v>91</v>
      </c>
      <c r="C16" s="10">
        <v>112661581</v>
      </c>
      <c r="D16" s="10">
        <v>115805283</v>
      </c>
      <c r="E16" s="22">
        <v>2.79</v>
      </c>
      <c r="F16" s="12">
        <v>97228089</v>
      </c>
      <c r="G16" s="12">
        <v>100667313</v>
      </c>
      <c r="H16" s="12">
        <v>97228089</v>
      </c>
      <c r="I16" s="12">
        <v>100667313</v>
      </c>
      <c r="J16" s="22">
        <v>3.54</v>
      </c>
      <c r="K16" s="12">
        <v>6012928</v>
      </c>
      <c r="L16" s="12">
        <v>6023704</v>
      </c>
      <c r="M16" s="12">
        <v>91215575</v>
      </c>
      <c r="N16" s="12">
        <v>94643858</v>
      </c>
      <c r="O16" s="12">
        <v>91215161</v>
      </c>
      <c r="P16" s="12">
        <v>94643609</v>
      </c>
      <c r="Q16" s="12">
        <v>414</v>
      </c>
      <c r="R16" s="12">
        <v>249</v>
      </c>
      <c r="S16" s="12">
        <v>3820</v>
      </c>
      <c r="T16" s="12">
        <v>3882</v>
      </c>
      <c r="U16" s="11">
        <v>1.62</v>
      </c>
      <c r="V16" s="13"/>
    </row>
    <row r="17" spans="1:22" x14ac:dyDescent="0.3">
      <c r="A17" t="str">
        <f>"580305"</f>
        <v>580305</v>
      </c>
      <c r="B17" t="s">
        <v>147</v>
      </c>
      <c r="C17" s="10">
        <v>39907110</v>
      </c>
      <c r="D17" s="10">
        <v>41880896</v>
      </c>
      <c r="E17" s="22">
        <v>4.95</v>
      </c>
      <c r="F17" s="12">
        <v>36288769</v>
      </c>
      <c r="G17" s="12">
        <v>37561140</v>
      </c>
      <c r="H17" s="12">
        <v>36288769</v>
      </c>
      <c r="I17" s="12">
        <v>37561140</v>
      </c>
      <c r="J17" s="22">
        <v>3.51</v>
      </c>
      <c r="K17" s="12">
        <v>2014574</v>
      </c>
      <c r="L17" s="12">
        <v>1812485</v>
      </c>
      <c r="M17" s="12">
        <v>34405914</v>
      </c>
      <c r="N17" s="12">
        <v>35936161</v>
      </c>
      <c r="O17" s="12">
        <v>34274195</v>
      </c>
      <c r="P17" s="12">
        <v>35748655</v>
      </c>
      <c r="Q17" s="12">
        <v>131719</v>
      </c>
      <c r="R17" s="12">
        <v>187506</v>
      </c>
      <c r="S17" s="12">
        <v>952</v>
      </c>
      <c r="T17" s="12">
        <v>955</v>
      </c>
      <c r="U17" s="11">
        <v>0.32</v>
      </c>
      <c r="V17" s="13"/>
    </row>
    <row r="18" spans="1:22" x14ac:dyDescent="0.3">
      <c r="A18" t="str">
        <f>"580106"</f>
        <v>580106</v>
      </c>
      <c r="B18" t="s">
        <v>56</v>
      </c>
      <c r="C18" s="10">
        <v>88420651</v>
      </c>
      <c r="D18" s="10">
        <v>91506765</v>
      </c>
      <c r="E18" s="22">
        <v>3.49</v>
      </c>
      <c r="F18" s="12">
        <v>56797151</v>
      </c>
      <c r="G18" s="12">
        <v>58772124</v>
      </c>
      <c r="H18" s="12">
        <v>56797151</v>
      </c>
      <c r="I18" s="12">
        <v>58772124</v>
      </c>
      <c r="J18" s="22">
        <v>3.48</v>
      </c>
      <c r="K18" s="12">
        <v>1091214</v>
      </c>
      <c r="L18" s="12">
        <v>1617103</v>
      </c>
      <c r="M18" s="12">
        <v>55705937</v>
      </c>
      <c r="N18" s="12">
        <v>57155021</v>
      </c>
      <c r="O18" s="12">
        <v>55705937</v>
      </c>
      <c r="P18" s="12">
        <v>57155021</v>
      </c>
      <c r="Q18" s="12">
        <v>0</v>
      </c>
      <c r="R18" s="12">
        <v>0</v>
      </c>
      <c r="S18" s="12">
        <v>3068</v>
      </c>
      <c r="T18" s="12">
        <v>3092</v>
      </c>
      <c r="U18" s="11">
        <v>0.78</v>
      </c>
      <c r="V18" s="13"/>
    </row>
    <row r="19" spans="1:22" x14ac:dyDescent="0.3">
      <c r="A19" t="str">
        <f>"280204"</f>
        <v>280204</v>
      </c>
      <c r="B19" t="s">
        <v>128</v>
      </c>
      <c r="C19" s="10">
        <v>55321132</v>
      </c>
      <c r="D19" s="10">
        <v>57228137</v>
      </c>
      <c r="E19" s="22">
        <v>3.45</v>
      </c>
      <c r="F19" s="12">
        <v>37010640</v>
      </c>
      <c r="G19" s="12">
        <v>38269002</v>
      </c>
      <c r="H19" s="12">
        <v>37010640</v>
      </c>
      <c r="I19" s="12">
        <v>38269002</v>
      </c>
      <c r="J19" s="22">
        <v>3.4</v>
      </c>
      <c r="K19" s="12">
        <v>46317</v>
      </c>
      <c r="L19" s="12">
        <v>29436</v>
      </c>
      <c r="M19" s="12">
        <v>36964323</v>
      </c>
      <c r="N19" s="12">
        <v>38239566</v>
      </c>
      <c r="O19" s="12">
        <v>36964323</v>
      </c>
      <c r="P19" s="12">
        <v>38239566</v>
      </c>
      <c r="Q19" s="12">
        <v>0</v>
      </c>
      <c r="R19" s="12">
        <v>0</v>
      </c>
      <c r="S19" s="12">
        <v>2097</v>
      </c>
      <c r="T19" s="12">
        <v>2105</v>
      </c>
      <c r="U19" s="11">
        <v>0.38</v>
      </c>
      <c r="V19" s="13"/>
    </row>
    <row r="20" spans="1:22" x14ac:dyDescent="0.3">
      <c r="A20" s="16" t="str">
        <f>"580903"</f>
        <v>580903</v>
      </c>
      <c r="B20" s="16" t="s">
        <v>139</v>
      </c>
      <c r="C20" s="18">
        <v>8059754</v>
      </c>
      <c r="D20" s="18">
        <v>8341716</v>
      </c>
      <c r="E20" s="23">
        <v>3.5</v>
      </c>
      <c r="F20" s="19">
        <v>7160077</v>
      </c>
      <c r="G20" s="19">
        <v>7402458</v>
      </c>
      <c r="H20" s="19">
        <v>7160077</v>
      </c>
      <c r="I20" s="19">
        <v>7402458</v>
      </c>
      <c r="J20" s="23">
        <v>3.39</v>
      </c>
      <c r="K20" s="19">
        <v>0</v>
      </c>
      <c r="L20" s="19">
        <v>0</v>
      </c>
      <c r="M20" s="19">
        <v>7160077</v>
      </c>
      <c r="N20" s="19">
        <v>7402458</v>
      </c>
      <c r="O20" s="19">
        <v>7160077</v>
      </c>
      <c r="P20" s="19">
        <v>7402458</v>
      </c>
      <c r="Q20" s="19">
        <v>0</v>
      </c>
      <c r="R20" s="19">
        <v>0</v>
      </c>
      <c r="S20" s="19">
        <v>151</v>
      </c>
      <c r="T20" s="19">
        <v>148</v>
      </c>
      <c r="U20" s="15">
        <v>-1.99</v>
      </c>
      <c r="V20" s="13"/>
    </row>
    <row r="21" spans="1:22" x14ac:dyDescent="0.3">
      <c r="A21" t="str">
        <f>"280229"</f>
        <v>280229</v>
      </c>
      <c r="B21" t="s">
        <v>129</v>
      </c>
      <c r="C21" s="10">
        <v>31389464</v>
      </c>
      <c r="D21" s="10">
        <v>32492312</v>
      </c>
      <c r="E21" s="22">
        <v>3.51</v>
      </c>
      <c r="F21" s="12">
        <v>22024914</v>
      </c>
      <c r="G21" s="12">
        <v>22761266</v>
      </c>
      <c r="H21" s="12">
        <v>22024914</v>
      </c>
      <c r="I21" s="12">
        <v>22761266</v>
      </c>
      <c r="J21" s="22">
        <v>3.34</v>
      </c>
      <c r="K21" s="12">
        <v>374377</v>
      </c>
      <c r="L21" s="12">
        <v>521165</v>
      </c>
      <c r="M21" s="12">
        <v>21676574</v>
      </c>
      <c r="N21" s="12">
        <v>22247737</v>
      </c>
      <c r="O21" s="12">
        <v>21650537</v>
      </c>
      <c r="P21" s="12">
        <v>22240101</v>
      </c>
      <c r="Q21" s="12">
        <v>26037</v>
      </c>
      <c r="R21" s="12">
        <v>7636</v>
      </c>
      <c r="S21" s="12">
        <v>1204</v>
      </c>
      <c r="T21" s="12">
        <v>1170</v>
      </c>
      <c r="U21" s="11">
        <v>-2.82</v>
      </c>
      <c r="V21" s="13"/>
    </row>
    <row r="22" spans="1:22" x14ac:dyDescent="0.3">
      <c r="A22" t="str">
        <f>"280207"</f>
        <v>280207</v>
      </c>
      <c r="B22" t="s">
        <v>61</v>
      </c>
      <c r="C22" s="10">
        <v>34602655</v>
      </c>
      <c r="D22" s="10">
        <v>35267556</v>
      </c>
      <c r="E22" s="22">
        <v>1.92</v>
      </c>
      <c r="F22" s="12">
        <v>24083092</v>
      </c>
      <c r="G22" s="12">
        <v>24882650</v>
      </c>
      <c r="H22" s="12">
        <v>24083092</v>
      </c>
      <c r="I22" s="12">
        <v>24882650</v>
      </c>
      <c r="J22" s="22">
        <v>3.32</v>
      </c>
      <c r="K22" s="12">
        <v>606924</v>
      </c>
      <c r="L22" s="12">
        <v>772017</v>
      </c>
      <c r="M22" s="12">
        <v>23514846</v>
      </c>
      <c r="N22" s="12">
        <v>24129838</v>
      </c>
      <c r="O22" s="12">
        <v>23476168</v>
      </c>
      <c r="P22" s="12">
        <v>24110633</v>
      </c>
      <c r="Q22" s="12">
        <v>38678</v>
      </c>
      <c r="R22" s="12">
        <v>19205</v>
      </c>
      <c r="S22" s="12">
        <v>1000</v>
      </c>
      <c r="T22" s="12">
        <v>1000</v>
      </c>
      <c r="U22" s="11">
        <v>0</v>
      </c>
      <c r="V22" s="13"/>
    </row>
    <row r="23" spans="1:22" x14ac:dyDescent="0.3">
      <c r="A23" t="str">
        <f>"280226"</f>
        <v>280226</v>
      </c>
      <c r="B23" t="s">
        <v>105</v>
      </c>
      <c r="C23" s="10">
        <v>63389838</v>
      </c>
      <c r="D23" s="10">
        <v>65143770</v>
      </c>
      <c r="E23" s="22">
        <v>2.77</v>
      </c>
      <c r="F23" s="12">
        <v>41992530</v>
      </c>
      <c r="G23" s="12">
        <v>43384509</v>
      </c>
      <c r="H23" s="12">
        <v>41992530</v>
      </c>
      <c r="I23" s="12">
        <v>43384509</v>
      </c>
      <c r="J23" s="22">
        <v>3.31</v>
      </c>
      <c r="K23" s="12">
        <v>1574470</v>
      </c>
      <c r="L23" s="12">
        <v>2024514</v>
      </c>
      <c r="M23" s="12">
        <v>40418060</v>
      </c>
      <c r="N23" s="12">
        <v>41359995</v>
      </c>
      <c r="O23" s="12">
        <v>40418060</v>
      </c>
      <c r="P23" s="12">
        <v>41359995</v>
      </c>
      <c r="Q23" s="12">
        <v>0</v>
      </c>
      <c r="R23" s="12">
        <v>0</v>
      </c>
      <c r="S23" s="12">
        <v>2281</v>
      </c>
      <c r="T23" s="12">
        <v>2262</v>
      </c>
      <c r="U23" s="11">
        <v>-0.83</v>
      </c>
      <c r="V23" s="13"/>
    </row>
    <row r="24" spans="1:22" x14ac:dyDescent="0.3">
      <c r="A24" t="str">
        <f>"580906"</f>
        <v>580906</v>
      </c>
      <c r="B24" t="s">
        <v>156</v>
      </c>
      <c r="C24" s="10">
        <v>68847113</v>
      </c>
      <c r="D24" s="10">
        <v>70436192</v>
      </c>
      <c r="E24" s="22">
        <v>2.31</v>
      </c>
      <c r="F24" s="12">
        <v>55291498</v>
      </c>
      <c r="G24" s="12">
        <v>57121237</v>
      </c>
      <c r="H24" s="12">
        <v>55291498</v>
      </c>
      <c r="I24" s="12">
        <v>57121237</v>
      </c>
      <c r="J24" s="22">
        <v>3.31</v>
      </c>
      <c r="K24" s="12">
        <v>3400526</v>
      </c>
      <c r="L24" s="12">
        <v>3647631</v>
      </c>
      <c r="M24" s="12">
        <v>52396472</v>
      </c>
      <c r="N24" s="12">
        <v>53723606</v>
      </c>
      <c r="O24" s="12">
        <v>51890972</v>
      </c>
      <c r="P24" s="12">
        <v>53473606</v>
      </c>
      <c r="Q24" s="12">
        <v>505500</v>
      </c>
      <c r="R24" s="12">
        <v>250000</v>
      </c>
      <c r="S24" s="12">
        <v>1630</v>
      </c>
      <c r="T24" s="12">
        <v>1571</v>
      </c>
      <c r="U24" s="11">
        <v>-3.62</v>
      </c>
      <c r="V24" s="13"/>
    </row>
    <row r="25" spans="1:22" x14ac:dyDescent="0.3">
      <c r="A25" t="str">
        <f>"580905"</f>
        <v>580905</v>
      </c>
      <c r="B25" t="s">
        <v>96</v>
      </c>
      <c r="C25" s="10">
        <v>50833896</v>
      </c>
      <c r="D25" s="10">
        <v>52483604</v>
      </c>
      <c r="E25" s="22">
        <v>3.25</v>
      </c>
      <c r="F25" s="12">
        <v>44856299</v>
      </c>
      <c r="G25" s="12">
        <v>46302022</v>
      </c>
      <c r="H25" s="12">
        <v>44856299</v>
      </c>
      <c r="I25" s="12">
        <v>46302022</v>
      </c>
      <c r="J25" s="22">
        <v>3.22</v>
      </c>
      <c r="K25" s="12">
        <v>3999047</v>
      </c>
      <c r="L25" s="12">
        <v>4161508</v>
      </c>
      <c r="M25" s="12">
        <v>40857252</v>
      </c>
      <c r="N25" s="12">
        <v>42140514</v>
      </c>
      <c r="O25" s="12">
        <v>40857252</v>
      </c>
      <c r="P25" s="12">
        <v>42140514</v>
      </c>
      <c r="Q25" s="12">
        <v>0</v>
      </c>
      <c r="R25" s="12">
        <v>0</v>
      </c>
      <c r="S25" s="12">
        <v>2099</v>
      </c>
      <c r="T25" s="12">
        <v>2112</v>
      </c>
      <c r="U25" s="11">
        <v>0.62</v>
      </c>
      <c r="V25" s="13"/>
    </row>
    <row r="26" spans="1:22" x14ac:dyDescent="0.3">
      <c r="A26" t="str">
        <f>"580101"</f>
        <v>580101</v>
      </c>
      <c r="B26" t="s">
        <v>57</v>
      </c>
      <c r="C26" s="10">
        <v>51670849</v>
      </c>
      <c r="D26" s="10">
        <v>53035604</v>
      </c>
      <c r="E26" s="22">
        <v>2.64</v>
      </c>
      <c r="F26" s="12">
        <v>40517723</v>
      </c>
      <c r="G26" s="12">
        <v>41815264</v>
      </c>
      <c r="H26" s="12">
        <v>40517723</v>
      </c>
      <c r="I26" s="12">
        <v>41815264</v>
      </c>
      <c r="J26" s="22">
        <v>3.2</v>
      </c>
      <c r="K26" s="12">
        <v>2839168</v>
      </c>
      <c r="L26" s="12">
        <v>3200417</v>
      </c>
      <c r="M26" s="12">
        <v>37678555</v>
      </c>
      <c r="N26" s="12">
        <v>38614847</v>
      </c>
      <c r="O26" s="12">
        <v>37678555</v>
      </c>
      <c r="P26" s="12">
        <v>38614847</v>
      </c>
      <c r="Q26" s="12">
        <v>0</v>
      </c>
      <c r="R26" s="12">
        <v>0</v>
      </c>
      <c r="S26" s="12">
        <v>1590</v>
      </c>
      <c r="T26" s="12">
        <v>1595</v>
      </c>
      <c r="U26" s="11">
        <v>0.31</v>
      </c>
      <c r="V26" s="13"/>
    </row>
    <row r="27" spans="1:22" x14ac:dyDescent="0.3">
      <c r="A27" t="str">
        <f>"580105"</f>
        <v>580105</v>
      </c>
      <c r="B27" t="s">
        <v>73</v>
      </c>
      <c r="C27" s="10">
        <v>118569805</v>
      </c>
      <c r="D27" s="10">
        <v>129306488</v>
      </c>
      <c r="E27" s="22">
        <v>9.06</v>
      </c>
      <c r="F27" s="12">
        <v>60554308</v>
      </c>
      <c r="G27" s="12">
        <v>62465062</v>
      </c>
      <c r="H27" s="12">
        <v>60554308</v>
      </c>
      <c r="I27" s="12">
        <v>62465062</v>
      </c>
      <c r="J27" s="22">
        <v>3.16</v>
      </c>
      <c r="K27" s="12">
        <v>504447</v>
      </c>
      <c r="L27" s="12">
        <v>976904</v>
      </c>
      <c r="M27" s="12">
        <v>60049861</v>
      </c>
      <c r="N27" s="12">
        <v>61488158</v>
      </c>
      <c r="O27" s="12">
        <v>60049861</v>
      </c>
      <c r="P27" s="12">
        <v>61488158</v>
      </c>
      <c r="Q27" s="12">
        <v>0</v>
      </c>
      <c r="R27" s="12">
        <v>0</v>
      </c>
      <c r="S27" s="12">
        <v>4975</v>
      </c>
      <c r="T27" s="12">
        <v>5003</v>
      </c>
      <c r="U27" s="11">
        <v>0.56000000000000005</v>
      </c>
      <c r="V27" s="13"/>
    </row>
    <row r="28" spans="1:22" x14ac:dyDescent="0.3">
      <c r="A28" t="str">
        <f>"280404"</f>
        <v>280404</v>
      </c>
      <c r="B28" t="s">
        <v>138</v>
      </c>
      <c r="C28" s="10">
        <v>151222964</v>
      </c>
      <c r="D28" s="10">
        <v>155938460</v>
      </c>
      <c r="E28" s="22">
        <v>3.12</v>
      </c>
      <c r="F28" s="12">
        <v>132859467</v>
      </c>
      <c r="G28" s="12">
        <v>137049299</v>
      </c>
      <c r="H28" s="12">
        <v>132859467</v>
      </c>
      <c r="I28" s="12">
        <v>137049299</v>
      </c>
      <c r="J28" s="22">
        <v>3.15</v>
      </c>
      <c r="K28" s="12">
        <v>6360237</v>
      </c>
      <c r="L28" s="12">
        <v>6617467</v>
      </c>
      <c r="M28" s="12">
        <v>126499230</v>
      </c>
      <c r="N28" s="12">
        <v>130431832</v>
      </c>
      <c r="O28" s="12">
        <v>126499230</v>
      </c>
      <c r="P28" s="12">
        <v>130431832</v>
      </c>
      <c r="Q28" s="12">
        <v>0</v>
      </c>
      <c r="R28" s="12">
        <v>0</v>
      </c>
      <c r="S28" s="12">
        <v>5603</v>
      </c>
      <c r="T28" s="12">
        <v>5589</v>
      </c>
      <c r="U28" s="11">
        <v>-0.25</v>
      </c>
      <c r="V28" s="13"/>
    </row>
    <row r="29" spans="1:22" x14ac:dyDescent="0.3">
      <c r="A29" t="str">
        <f>"580509"</f>
        <v>580509</v>
      </c>
      <c r="B29" t="s">
        <v>167</v>
      </c>
      <c r="C29" s="10">
        <v>121129702</v>
      </c>
      <c r="D29" s="10">
        <v>122946823</v>
      </c>
      <c r="E29" s="22">
        <v>1.5</v>
      </c>
      <c r="F29" s="12">
        <v>80996142</v>
      </c>
      <c r="G29" s="12">
        <v>83529684</v>
      </c>
      <c r="H29" s="12">
        <v>80996142</v>
      </c>
      <c r="I29" s="12">
        <v>83529684</v>
      </c>
      <c r="J29" s="22">
        <v>3.13</v>
      </c>
      <c r="K29" s="12">
        <v>1789702</v>
      </c>
      <c r="L29" s="12">
        <v>2739115</v>
      </c>
      <c r="M29" s="12">
        <v>79206440</v>
      </c>
      <c r="N29" s="12">
        <v>80790569</v>
      </c>
      <c r="O29" s="12">
        <v>79206440</v>
      </c>
      <c r="P29" s="12">
        <v>80790569</v>
      </c>
      <c r="Q29" s="12">
        <v>0</v>
      </c>
      <c r="R29" s="12">
        <v>0</v>
      </c>
      <c r="S29" s="12">
        <v>4210</v>
      </c>
      <c r="T29" s="12">
        <v>4084</v>
      </c>
      <c r="U29" s="11">
        <v>-2.99</v>
      </c>
      <c r="V29" s="13"/>
    </row>
    <row r="30" spans="1:22" x14ac:dyDescent="0.3">
      <c r="A30" t="str">
        <f>"580224"</f>
        <v>580224</v>
      </c>
      <c r="B30" t="s">
        <v>135</v>
      </c>
      <c r="C30" s="10">
        <v>183951068</v>
      </c>
      <c r="D30" s="10">
        <v>190467316</v>
      </c>
      <c r="E30" s="22">
        <v>3.54</v>
      </c>
      <c r="F30" s="12">
        <v>108920314</v>
      </c>
      <c r="G30" s="12">
        <v>112318127</v>
      </c>
      <c r="H30" s="12">
        <v>108920314</v>
      </c>
      <c r="I30" s="12">
        <v>112318127</v>
      </c>
      <c r="J30" s="22">
        <v>3.12</v>
      </c>
      <c r="K30" s="12">
        <v>2188766</v>
      </c>
      <c r="L30" s="12">
        <v>3518724</v>
      </c>
      <c r="M30" s="12">
        <v>106731548</v>
      </c>
      <c r="N30" s="12">
        <v>108799403</v>
      </c>
      <c r="O30" s="12">
        <v>106731548</v>
      </c>
      <c r="P30" s="12">
        <v>108799403</v>
      </c>
      <c r="Q30" s="12">
        <v>0</v>
      </c>
      <c r="R30" s="12">
        <v>0</v>
      </c>
      <c r="S30" s="12">
        <v>7677</v>
      </c>
      <c r="T30" s="12">
        <v>7602</v>
      </c>
      <c r="U30" s="11">
        <v>-0.98</v>
      </c>
      <c r="V30" s="13"/>
    </row>
    <row r="31" spans="1:22" x14ac:dyDescent="0.3">
      <c r="A31" t="str">
        <f>"580209"</f>
        <v>580209</v>
      </c>
      <c r="B31" t="s">
        <v>143</v>
      </c>
      <c r="C31" s="10">
        <v>83286346</v>
      </c>
      <c r="D31" s="10">
        <v>86128785</v>
      </c>
      <c r="E31" s="22">
        <v>3.41</v>
      </c>
      <c r="F31" s="12">
        <v>49629259</v>
      </c>
      <c r="G31" s="12">
        <v>51166218</v>
      </c>
      <c r="H31" s="12">
        <v>49629259</v>
      </c>
      <c r="I31" s="12">
        <v>51166218</v>
      </c>
      <c r="J31" s="22">
        <v>3.1</v>
      </c>
      <c r="K31" s="12">
        <v>755914</v>
      </c>
      <c r="L31" s="12">
        <v>1128105</v>
      </c>
      <c r="M31" s="12">
        <v>48873345</v>
      </c>
      <c r="N31" s="12">
        <v>50038113</v>
      </c>
      <c r="O31" s="12">
        <v>48873345</v>
      </c>
      <c r="P31" s="12">
        <v>50038113</v>
      </c>
      <c r="Q31" s="12">
        <v>0</v>
      </c>
      <c r="R31" s="12">
        <v>0</v>
      </c>
      <c r="S31" s="12">
        <v>3159</v>
      </c>
      <c r="T31" s="12">
        <v>3096</v>
      </c>
      <c r="U31" s="11">
        <v>-1.99</v>
      </c>
      <c r="V31" s="13"/>
    </row>
    <row r="32" spans="1:22" x14ac:dyDescent="0.3">
      <c r="A32" t="str">
        <f>"580212"</f>
        <v>580212</v>
      </c>
      <c r="B32" t="s">
        <v>114</v>
      </c>
      <c r="C32" s="10">
        <v>242800000</v>
      </c>
      <c r="D32" s="10">
        <v>250000000</v>
      </c>
      <c r="E32" s="22">
        <v>2.97</v>
      </c>
      <c r="F32" s="12">
        <v>137864766</v>
      </c>
      <c r="G32" s="12">
        <v>142061078</v>
      </c>
      <c r="H32" s="12">
        <v>137864766</v>
      </c>
      <c r="I32" s="12">
        <v>142061078</v>
      </c>
      <c r="J32" s="22">
        <v>3.04</v>
      </c>
      <c r="K32" s="12">
        <v>3312261</v>
      </c>
      <c r="L32" s="12">
        <v>4877793</v>
      </c>
      <c r="M32" s="12">
        <v>134552505</v>
      </c>
      <c r="N32" s="12">
        <v>137183285</v>
      </c>
      <c r="O32" s="12">
        <v>134552505</v>
      </c>
      <c r="P32" s="12">
        <v>137183285</v>
      </c>
      <c r="Q32" s="12">
        <v>0</v>
      </c>
      <c r="R32" s="12">
        <v>0</v>
      </c>
      <c r="S32" s="12">
        <v>9209</v>
      </c>
      <c r="T32" s="12">
        <v>9215</v>
      </c>
      <c r="U32" s="11">
        <v>7.0000000000000007E-2</v>
      </c>
      <c r="V32" s="13"/>
    </row>
    <row r="33" spans="1:22" x14ac:dyDescent="0.3">
      <c r="A33" t="str">
        <f>"280406"</f>
        <v>280406</v>
      </c>
      <c r="B33" t="s">
        <v>117</v>
      </c>
      <c r="C33" s="10">
        <v>93890748</v>
      </c>
      <c r="D33" s="10">
        <v>96369935</v>
      </c>
      <c r="E33" s="22">
        <v>2.64</v>
      </c>
      <c r="F33" s="12">
        <v>83908381</v>
      </c>
      <c r="G33" s="12">
        <v>86421243</v>
      </c>
      <c r="H33" s="12">
        <v>83908381</v>
      </c>
      <c r="I33" s="12">
        <v>86421243</v>
      </c>
      <c r="J33" s="22">
        <v>2.99</v>
      </c>
      <c r="K33" s="12">
        <v>2449572</v>
      </c>
      <c r="L33" s="12">
        <v>2445957</v>
      </c>
      <c r="M33" s="12">
        <v>81458809</v>
      </c>
      <c r="N33" s="12">
        <v>83975286</v>
      </c>
      <c r="O33" s="12">
        <v>81458809</v>
      </c>
      <c r="P33" s="12">
        <v>83975286</v>
      </c>
      <c r="Q33" s="12">
        <v>0</v>
      </c>
      <c r="R33" s="12">
        <v>0</v>
      </c>
      <c r="S33" s="12">
        <v>3289</v>
      </c>
      <c r="T33" s="12">
        <v>3257</v>
      </c>
      <c r="U33" s="11">
        <v>-0.97</v>
      </c>
      <c r="V33" s="13"/>
    </row>
    <row r="34" spans="1:22" x14ac:dyDescent="0.3">
      <c r="A34" t="str">
        <f>"280221"</f>
        <v>280221</v>
      </c>
      <c r="B34" t="s">
        <v>142</v>
      </c>
      <c r="C34" s="10">
        <v>112682073</v>
      </c>
      <c r="D34" s="10">
        <v>117152642</v>
      </c>
      <c r="E34" s="22">
        <v>3.97</v>
      </c>
      <c r="F34" s="12">
        <v>92500000</v>
      </c>
      <c r="G34" s="12">
        <v>95252568</v>
      </c>
      <c r="H34" s="12">
        <v>92500000</v>
      </c>
      <c r="I34" s="12">
        <v>95252568</v>
      </c>
      <c r="J34" s="22">
        <v>2.98</v>
      </c>
      <c r="K34" s="12">
        <v>3266762</v>
      </c>
      <c r="L34" s="12">
        <v>3760431</v>
      </c>
      <c r="M34" s="12">
        <v>89244083</v>
      </c>
      <c r="N34" s="12">
        <v>91544282</v>
      </c>
      <c r="O34" s="12">
        <v>89233238</v>
      </c>
      <c r="P34" s="12">
        <v>91492137</v>
      </c>
      <c r="Q34" s="12">
        <v>10845</v>
      </c>
      <c r="R34" s="12">
        <v>52145</v>
      </c>
      <c r="S34" s="12">
        <v>3565</v>
      </c>
      <c r="T34" s="12">
        <v>3555</v>
      </c>
      <c r="U34" s="11">
        <v>-0.28000000000000003</v>
      </c>
      <c r="V34" s="13"/>
    </row>
    <row r="35" spans="1:22" x14ac:dyDescent="0.3">
      <c r="A35" t="str">
        <f>"280300"</f>
        <v>280300</v>
      </c>
      <c r="B35" t="s">
        <v>113</v>
      </c>
      <c r="C35" s="10">
        <v>135326640</v>
      </c>
      <c r="D35" s="10">
        <v>139922949</v>
      </c>
      <c r="E35" s="22">
        <v>3.4</v>
      </c>
      <c r="F35" s="12">
        <v>99078437</v>
      </c>
      <c r="G35" s="12">
        <v>102034891</v>
      </c>
      <c r="H35" s="12">
        <v>99078437</v>
      </c>
      <c r="I35" s="12">
        <v>102034891</v>
      </c>
      <c r="J35" s="22">
        <v>2.98</v>
      </c>
      <c r="K35" s="12">
        <v>6879032</v>
      </c>
      <c r="L35" s="12">
        <v>6988158</v>
      </c>
      <c r="M35" s="12">
        <v>92199405</v>
      </c>
      <c r="N35" s="12">
        <v>95406029</v>
      </c>
      <c r="O35" s="12">
        <v>92199405</v>
      </c>
      <c r="P35" s="12">
        <v>95046733</v>
      </c>
      <c r="Q35" s="12">
        <v>0</v>
      </c>
      <c r="R35" s="12">
        <v>359296</v>
      </c>
      <c r="S35" s="12">
        <v>3673</v>
      </c>
      <c r="T35" s="12">
        <v>3621</v>
      </c>
      <c r="U35" s="11">
        <v>-1.42</v>
      </c>
      <c r="V35" s="13"/>
    </row>
    <row r="36" spans="1:22" x14ac:dyDescent="0.3">
      <c r="A36" t="str">
        <f>"280522"</f>
        <v>280522</v>
      </c>
      <c r="B36" t="s">
        <v>85</v>
      </c>
      <c r="C36" s="10">
        <v>162299331</v>
      </c>
      <c r="D36" s="10">
        <v>165707424</v>
      </c>
      <c r="E36" s="22">
        <v>2.1</v>
      </c>
      <c r="F36" s="12">
        <v>120240900</v>
      </c>
      <c r="G36" s="12">
        <v>123823161</v>
      </c>
      <c r="H36" s="12">
        <v>120240900</v>
      </c>
      <c r="I36" s="12">
        <v>123823161</v>
      </c>
      <c r="J36" s="22">
        <v>2.98</v>
      </c>
      <c r="K36" s="12">
        <v>1536690</v>
      </c>
      <c r="L36" s="12">
        <v>2632809</v>
      </c>
      <c r="M36" s="12">
        <v>118704210</v>
      </c>
      <c r="N36" s="12">
        <v>121190352</v>
      </c>
      <c r="O36" s="12">
        <v>118704210</v>
      </c>
      <c r="P36" s="12">
        <v>121190352</v>
      </c>
      <c r="Q36" s="12">
        <v>0</v>
      </c>
      <c r="R36" s="12">
        <v>0</v>
      </c>
      <c r="S36" s="12">
        <v>5738</v>
      </c>
      <c r="T36" s="12">
        <v>5614</v>
      </c>
      <c r="U36" s="11">
        <v>-2.16</v>
      </c>
      <c r="V36" s="13"/>
    </row>
    <row r="37" spans="1:22" x14ac:dyDescent="0.3">
      <c r="A37" t="str">
        <f>"580303"</f>
        <v>580303</v>
      </c>
      <c r="B37" t="s">
        <v>55</v>
      </c>
      <c r="C37" s="10">
        <v>10678819</v>
      </c>
      <c r="D37" s="10">
        <v>10752240</v>
      </c>
      <c r="E37" s="22">
        <v>0.69</v>
      </c>
      <c r="F37" s="12">
        <v>9299086</v>
      </c>
      <c r="G37" s="12">
        <v>9575829</v>
      </c>
      <c r="H37" s="12">
        <v>9299086</v>
      </c>
      <c r="I37" s="12">
        <v>9575829</v>
      </c>
      <c r="J37" s="22">
        <v>2.98</v>
      </c>
      <c r="K37" s="12">
        <v>0</v>
      </c>
      <c r="L37" s="12">
        <v>0</v>
      </c>
      <c r="M37" s="12">
        <v>9304676</v>
      </c>
      <c r="N37" s="12">
        <v>9577209</v>
      </c>
      <c r="O37" s="12">
        <v>9299086</v>
      </c>
      <c r="P37" s="12">
        <v>9575829</v>
      </c>
      <c r="Q37" s="12">
        <v>5590</v>
      </c>
      <c r="R37" s="12">
        <v>1380</v>
      </c>
      <c r="S37" s="12">
        <v>193</v>
      </c>
      <c r="T37" s="12">
        <v>187</v>
      </c>
      <c r="U37" s="11">
        <v>-3.11</v>
      </c>
      <c r="V37" s="13"/>
    </row>
    <row r="38" spans="1:22" x14ac:dyDescent="0.3">
      <c r="A38" t="str">
        <f>"580304"</f>
        <v>580304</v>
      </c>
      <c r="B38" t="s">
        <v>158</v>
      </c>
      <c r="C38" s="10">
        <v>28113087</v>
      </c>
      <c r="D38" s="10">
        <v>28873698</v>
      </c>
      <c r="E38" s="22">
        <v>2.71</v>
      </c>
      <c r="F38" s="12">
        <v>25033528</v>
      </c>
      <c r="G38" s="12">
        <v>25778825</v>
      </c>
      <c r="H38" s="12">
        <v>25033528</v>
      </c>
      <c r="I38" s="12">
        <v>25778825</v>
      </c>
      <c r="J38" s="22">
        <v>2.98</v>
      </c>
      <c r="K38" s="12">
        <v>199045</v>
      </c>
      <c r="L38" s="12">
        <v>188331</v>
      </c>
      <c r="M38" s="12">
        <v>24834483</v>
      </c>
      <c r="N38" s="12">
        <v>25590494</v>
      </c>
      <c r="O38" s="12">
        <v>24834483</v>
      </c>
      <c r="P38" s="12">
        <v>25590494</v>
      </c>
      <c r="Q38" s="12">
        <v>0</v>
      </c>
      <c r="R38" s="12">
        <v>0</v>
      </c>
      <c r="S38" s="12">
        <v>1087</v>
      </c>
      <c r="T38" s="12">
        <v>1097</v>
      </c>
      <c r="U38" s="11">
        <v>0.92</v>
      </c>
      <c r="V38" s="13"/>
    </row>
    <row r="39" spans="1:22" x14ac:dyDescent="0.3">
      <c r="A39" t="str">
        <f>"280203"</f>
        <v>280203</v>
      </c>
      <c r="B39" t="s">
        <v>77</v>
      </c>
      <c r="C39" s="10">
        <v>199671104</v>
      </c>
      <c r="D39" s="10">
        <v>203754394</v>
      </c>
      <c r="E39" s="22">
        <v>2.0499999999999998</v>
      </c>
      <c r="F39" s="12">
        <v>132518088</v>
      </c>
      <c r="G39" s="12">
        <v>136451355</v>
      </c>
      <c r="H39" s="12">
        <v>132518088</v>
      </c>
      <c r="I39" s="12">
        <v>136451355</v>
      </c>
      <c r="J39" s="22">
        <v>2.97</v>
      </c>
      <c r="K39" s="12">
        <v>3277548</v>
      </c>
      <c r="L39" s="12">
        <v>4077185</v>
      </c>
      <c r="M39" s="12">
        <v>129240540</v>
      </c>
      <c r="N39" s="12">
        <v>132374170</v>
      </c>
      <c r="O39" s="12">
        <v>129240540</v>
      </c>
      <c r="P39" s="12">
        <v>132374170</v>
      </c>
      <c r="Q39" s="12">
        <v>0</v>
      </c>
      <c r="R39" s="12">
        <v>0</v>
      </c>
      <c r="S39" s="12">
        <v>6924</v>
      </c>
      <c r="T39" s="12">
        <v>6963</v>
      </c>
      <c r="U39" s="11">
        <v>0.56000000000000005</v>
      </c>
      <c r="V39" s="13"/>
    </row>
    <row r="40" spans="1:22" x14ac:dyDescent="0.3">
      <c r="A40" t="str">
        <f>"580801"</f>
        <v>580801</v>
      </c>
      <c r="B40" t="s">
        <v>153</v>
      </c>
      <c r="C40" s="10">
        <v>239367205</v>
      </c>
      <c r="D40" s="10">
        <v>244913464</v>
      </c>
      <c r="E40" s="22">
        <v>2.3199999999999998</v>
      </c>
      <c r="F40" s="12">
        <v>187169883</v>
      </c>
      <c r="G40" s="12">
        <v>192689494</v>
      </c>
      <c r="H40" s="12">
        <v>187169883</v>
      </c>
      <c r="I40" s="12">
        <v>192689494</v>
      </c>
      <c r="J40" s="22">
        <v>2.95</v>
      </c>
      <c r="K40" s="12">
        <v>4146571</v>
      </c>
      <c r="L40" s="12">
        <v>5334010</v>
      </c>
      <c r="M40" s="12">
        <v>183023312</v>
      </c>
      <c r="N40" s="12">
        <v>187355484</v>
      </c>
      <c r="O40" s="12">
        <v>183023312</v>
      </c>
      <c r="P40" s="12">
        <v>187355484</v>
      </c>
      <c r="Q40" s="12">
        <v>0</v>
      </c>
      <c r="R40" s="12">
        <v>0</v>
      </c>
      <c r="S40" s="12">
        <v>8926</v>
      </c>
      <c r="T40" s="12">
        <v>8600</v>
      </c>
      <c r="U40" s="11">
        <v>-3.65</v>
      </c>
      <c r="V40" s="13"/>
    </row>
    <row r="41" spans="1:22" x14ac:dyDescent="0.3">
      <c r="A41" t="str">
        <f>"280405"</f>
        <v>280405</v>
      </c>
      <c r="B41" t="s">
        <v>126</v>
      </c>
      <c r="C41" s="10">
        <v>38215400</v>
      </c>
      <c r="D41" s="10">
        <v>39246850</v>
      </c>
      <c r="E41" s="22">
        <v>2.7</v>
      </c>
      <c r="F41" s="12">
        <v>29973390</v>
      </c>
      <c r="G41" s="12">
        <v>30847407</v>
      </c>
      <c r="H41" s="12">
        <v>29973390</v>
      </c>
      <c r="I41" s="12">
        <v>30847407</v>
      </c>
      <c r="J41" s="22">
        <v>2.92</v>
      </c>
      <c r="K41" s="12">
        <v>930015</v>
      </c>
      <c r="L41" s="12">
        <v>1085594</v>
      </c>
      <c r="M41" s="12">
        <v>29043375</v>
      </c>
      <c r="N41" s="12">
        <v>29761813</v>
      </c>
      <c r="O41" s="12">
        <v>29043375</v>
      </c>
      <c r="P41" s="12">
        <v>29761813</v>
      </c>
      <c r="Q41" s="12">
        <v>0</v>
      </c>
      <c r="R41" s="12">
        <v>0</v>
      </c>
      <c r="S41" s="12">
        <v>1710</v>
      </c>
      <c r="T41" s="12">
        <v>1723</v>
      </c>
      <c r="U41" s="11">
        <v>0.76</v>
      </c>
      <c r="V41" s="13"/>
    </row>
    <row r="42" spans="1:22" x14ac:dyDescent="0.3">
      <c r="A42" t="str">
        <f>"280211"</f>
        <v>280211</v>
      </c>
      <c r="B42" t="s">
        <v>132</v>
      </c>
      <c r="C42" s="10">
        <v>150144641</v>
      </c>
      <c r="D42" s="10">
        <v>153863333</v>
      </c>
      <c r="E42" s="22">
        <v>2.48</v>
      </c>
      <c r="F42" s="12">
        <v>119670036</v>
      </c>
      <c r="G42" s="12">
        <v>123134998</v>
      </c>
      <c r="H42" s="12">
        <v>119670036</v>
      </c>
      <c r="I42" s="12">
        <v>123134998</v>
      </c>
      <c r="J42" s="22">
        <v>2.9</v>
      </c>
      <c r="K42" s="12">
        <v>2963226</v>
      </c>
      <c r="L42" s="12">
        <v>3422281</v>
      </c>
      <c r="M42" s="12">
        <v>116706810</v>
      </c>
      <c r="N42" s="12">
        <v>119712717</v>
      </c>
      <c r="O42" s="12">
        <v>116706810</v>
      </c>
      <c r="P42" s="12">
        <v>119712717</v>
      </c>
      <c r="Q42" s="12">
        <v>0</v>
      </c>
      <c r="R42" s="12">
        <v>0</v>
      </c>
      <c r="S42" s="12">
        <v>5578</v>
      </c>
      <c r="T42" s="12">
        <v>5550</v>
      </c>
      <c r="U42" s="11">
        <v>-0.5</v>
      </c>
      <c r="V42" s="13"/>
    </row>
    <row r="43" spans="1:22" x14ac:dyDescent="0.3">
      <c r="A43" t="str">
        <f>"280225"</f>
        <v>280225</v>
      </c>
      <c r="B43" t="s">
        <v>120</v>
      </c>
      <c r="C43" s="10">
        <v>49277857</v>
      </c>
      <c r="D43" s="10">
        <v>51791334</v>
      </c>
      <c r="E43" s="22">
        <v>5.0999999999999996</v>
      </c>
      <c r="F43" s="12">
        <v>38740195</v>
      </c>
      <c r="G43" s="12">
        <v>39863661</v>
      </c>
      <c r="H43" s="12">
        <v>38740195</v>
      </c>
      <c r="I43" s="12">
        <v>39863661</v>
      </c>
      <c r="J43" s="22">
        <v>2.9</v>
      </c>
      <c r="K43" s="12">
        <v>380032</v>
      </c>
      <c r="L43" s="12">
        <v>492387</v>
      </c>
      <c r="M43" s="12">
        <v>38360163</v>
      </c>
      <c r="N43" s="12">
        <v>39380215</v>
      </c>
      <c r="O43" s="12">
        <v>38360163</v>
      </c>
      <c r="P43" s="12">
        <v>39371274</v>
      </c>
      <c r="Q43" s="12">
        <v>0</v>
      </c>
      <c r="R43" s="12">
        <v>8941</v>
      </c>
      <c r="S43" s="12">
        <v>1468</v>
      </c>
      <c r="T43" s="12">
        <v>1480</v>
      </c>
      <c r="U43" s="11">
        <v>0.82</v>
      </c>
      <c r="V43" s="13"/>
    </row>
    <row r="44" spans="1:22" x14ac:dyDescent="0.3">
      <c r="A44" t="str">
        <f>"280521"</f>
        <v>280521</v>
      </c>
      <c r="B44" t="s">
        <v>63</v>
      </c>
      <c r="C44" s="10">
        <v>83569427</v>
      </c>
      <c r="D44" s="10">
        <v>85229857</v>
      </c>
      <c r="E44" s="22">
        <v>1.99</v>
      </c>
      <c r="F44" s="12">
        <v>61927055</v>
      </c>
      <c r="G44" s="12">
        <v>63722940</v>
      </c>
      <c r="H44" s="12">
        <v>61927055</v>
      </c>
      <c r="I44" s="12">
        <v>63722940</v>
      </c>
      <c r="J44" s="22">
        <v>2.9</v>
      </c>
      <c r="K44" s="12">
        <v>624108</v>
      </c>
      <c r="L44" s="12">
        <v>884784</v>
      </c>
      <c r="M44" s="12">
        <v>61302947</v>
      </c>
      <c r="N44" s="12">
        <v>63491716</v>
      </c>
      <c r="O44" s="12">
        <v>61302947</v>
      </c>
      <c r="P44" s="12">
        <v>62838156</v>
      </c>
      <c r="Q44" s="12">
        <v>0</v>
      </c>
      <c r="R44" s="12">
        <v>653560</v>
      </c>
      <c r="S44" s="12">
        <v>2924</v>
      </c>
      <c r="T44" s="12">
        <v>2999</v>
      </c>
      <c r="U44" s="11">
        <v>2.56</v>
      </c>
      <c r="V44" s="13"/>
    </row>
    <row r="45" spans="1:22" x14ac:dyDescent="0.3">
      <c r="A45" t="str">
        <f>"580506"</f>
        <v>580506</v>
      </c>
      <c r="B45" t="s">
        <v>98</v>
      </c>
      <c r="C45" s="10">
        <v>110626357</v>
      </c>
      <c r="D45" s="10">
        <v>113351328</v>
      </c>
      <c r="E45" s="22">
        <v>2.46</v>
      </c>
      <c r="F45" s="12">
        <v>82391340</v>
      </c>
      <c r="G45" s="12">
        <v>84764385</v>
      </c>
      <c r="H45" s="12">
        <v>82391340</v>
      </c>
      <c r="I45" s="12">
        <v>84764385</v>
      </c>
      <c r="J45" s="22">
        <v>2.88</v>
      </c>
      <c r="K45" s="12">
        <v>2002510</v>
      </c>
      <c r="L45" s="12">
        <v>2054217</v>
      </c>
      <c r="M45" s="12">
        <v>80388830</v>
      </c>
      <c r="N45" s="12">
        <v>82710168</v>
      </c>
      <c r="O45" s="12">
        <v>80388830</v>
      </c>
      <c r="P45" s="12">
        <v>82710168</v>
      </c>
      <c r="Q45" s="12">
        <v>0</v>
      </c>
      <c r="R45" s="12">
        <v>0</v>
      </c>
      <c r="S45" s="12">
        <v>3470</v>
      </c>
      <c r="T45" s="12">
        <v>3332</v>
      </c>
      <c r="U45" s="11">
        <v>-3.98</v>
      </c>
      <c r="V45" s="13"/>
    </row>
    <row r="46" spans="1:22" x14ac:dyDescent="0.3">
      <c r="A46" t="str">
        <f>"280214"</f>
        <v>280214</v>
      </c>
      <c r="B46" t="s">
        <v>101</v>
      </c>
      <c r="C46" s="10">
        <v>116449996</v>
      </c>
      <c r="D46" s="10">
        <v>119785062</v>
      </c>
      <c r="E46" s="22">
        <v>2.86</v>
      </c>
      <c r="F46" s="12">
        <v>97538802</v>
      </c>
      <c r="G46" s="12">
        <v>100328411</v>
      </c>
      <c r="H46" s="12">
        <v>97538802</v>
      </c>
      <c r="I46" s="12">
        <v>100328411</v>
      </c>
      <c r="J46" s="22">
        <v>2.86</v>
      </c>
      <c r="K46" s="12">
        <v>4196250</v>
      </c>
      <c r="L46" s="12">
        <v>5134086</v>
      </c>
      <c r="M46" s="12">
        <v>96178172</v>
      </c>
      <c r="N46" s="12">
        <v>96364694</v>
      </c>
      <c r="O46" s="12">
        <v>93342552</v>
      </c>
      <c r="P46" s="12">
        <v>95194325</v>
      </c>
      <c r="Q46" s="12">
        <v>2835620</v>
      </c>
      <c r="R46" s="12">
        <v>1170369</v>
      </c>
      <c r="S46" s="12">
        <v>2987</v>
      </c>
      <c r="T46" s="12">
        <v>2928</v>
      </c>
      <c r="U46" s="11">
        <v>-1.98</v>
      </c>
      <c r="V46" s="13"/>
    </row>
    <row r="47" spans="1:22" x14ac:dyDescent="0.3">
      <c r="A47" t="str">
        <f>"280223"</f>
        <v>280223</v>
      </c>
      <c r="B47" t="s">
        <v>164</v>
      </c>
      <c r="C47" s="10">
        <v>76872623</v>
      </c>
      <c r="D47" s="10">
        <v>77953532</v>
      </c>
      <c r="E47" s="22">
        <v>1.41</v>
      </c>
      <c r="F47" s="12">
        <v>56177911</v>
      </c>
      <c r="G47" s="12">
        <v>57763782</v>
      </c>
      <c r="H47" s="12">
        <v>56177911</v>
      </c>
      <c r="I47" s="12">
        <v>57763782</v>
      </c>
      <c r="J47" s="22">
        <v>2.82</v>
      </c>
      <c r="K47" s="12">
        <v>1879815</v>
      </c>
      <c r="L47" s="12">
        <v>1918765</v>
      </c>
      <c r="M47" s="12">
        <v>54730969</v>
      </c>
      <c r="N47" s="12">
        <v>55922861</v>
      </c>
      <c r="O47" s="12">
        <v>54298096</v>
      </c>
      <c r="P47" s="12">
        <v>55845017</v>
      </c>
      <c r="Q47" s="12">
        <v>432873</v>
      </c>
      <c r="R47" s="12">
        <v>77844</v>
      </c>
      <c r="S47" s="12">
        <v>2914</v>
      </c>
      <c r="T47" s="12">
        <v>2856</v>
      </c>
      <c r="U47" s="11">
        <v>-1.99</v>
      </c>
      <c r="V47" s="13"/>
    </row>
    <row r="48" spans="1:22" x14ac:dyDescent="0.3">
      <c r="A48" t="str">
        <f>"580208"</f>
        <v>580208</v>
      </c>
      <c r="B48" t="s">
        <v>122</v>
      </c>
      <c r="C48" s="10">
        <v>71190675</v>
      </c>
      <c r="D48" s="10">
        <v>72685864</v>
      </c>
      <c r="E48" s="22">
        <v>2.1</v>
      </c>
      <c r="F48" s="12">
        <v>45028780</v>
      </c>
      <c r="G48" s="12">
        <v>46290054</v>
      </c>
      <c r="H48" s="12">
        <v>45028780</v>
      </c>
      <c r="I48" s="12">
        <v>46290054</v>
      </c>
      <c r="J48" s="22">
        <v>2.8</v>
      </c>
      <c r="K48" s="12">
        <v>1027531</v>
      </c>
      <c r="L48" s="12">
        <v>1238842</v>
      </c>
      <c r="M48" s="12">
        <v>44001249</v>
      </c>
      <c r="N48" s="12">
        <v>45051212</v>
      </c>
      <c r="O48" s="12">
        <v>44001249</v>
      </c>
      <c r="P48" s="12">
        <v>45051212</v>
      </c>
      <c r="Q48" s="12">
        <v>0</v>
      </c>
      <c r="R48" s="12">
        <v>0</v>
      </c>
      <c r="S48" s="12">
        <v>2662</v>
      </c>
      <c r="T48" s="12">
        <v>2631</v>
      </c>
      <c r="U48" s="11">
        <v>-1.1599999999999999</v>
      </c>
      <c r="V48" s="13"/>
    </row>
    <row r="49" spans="1:22" x14ac:dyDescent="0.3">
      <c r="A49" t="str">
        <f>"280212"</f>
        <v>280212</v>
      </c>
      <c r="B49" t="s">
        <v>116</v>
      </c>
      <c r="C49" s="10">
        <v>55503162</v>
      </c>
      <c r="D49" s="10">
        <v>57123216</v>
      </c>
      <c r="E49" s="22">
        <v>2.92</v>
      </c>
      <c r="F49" s="12">
        <v>41913176</v>
      </c>
      <c r="G49" s="12">
        <v>43067052</v>
      </c>
      <c r="H49" s="12">
        <v>41913176</v>
      </c>
      <c r="I49" s="12">
        <v>43067052</v>
      </c>
      <c r="J49" s="22">
        <v>2.75</v>
      </c>
      <c r="K49" s="12">
        <v>571875</v>
      </c>
      <c r="L49" s="12">
        <v>884470</v>
      </c>
      <c r="M49" s="12">
        <v>41353306</v>
      </c>
      <c r="N49" s="12">
        <v>42197582</v>
      </c>
      <c r="O49" s="12">
        <v>41341301</v>
      </c>
      <c r="P49" s="12">
        <v>42182582</v>
      </c>
      <c r="Q49" s="12">
        <v>12005</v>
      </c>
      <c r="R49" s="12">
        <v>15000</v>
      </c>
      <c r="S49" s="12">
        <v>1698</v>
      </c>
      <c r="T49" s="12">
        <v>1725</v>
      </c>
      <c r="U49" s="11">
        <v>1.59</v>
      </c>
      <c r="V49" s="13"/>
    </row>
    <row r="50" spans="1:22" x14ac:dyDescent="0.3">
      <c r="A50" t="str">
        <f>"280222"</f>
        <v>280222</v>
      </c>
      <c r="B50" t="s">
        <v>88</v>
      </c>
      <c r="C50" s="10">
        <v>30230573</v>
      </c>
      <c r="D50" s="10">
        <v>31078736</v>
      </c>
      <c r="E50" s="22">
        <v>2.81</v>
      </c>
      <c r="F50" s="12">
        <v>22839920</v>
      </c>
      <c r="G50" s="12">
        <v>23466342</v>
      </c>
      <c r="H50" s="12">
        <v>22839920</v>
      </c>
      <c r="I50" s="12">
        <v>23466342</v>
      </c>
      <c r="J50" s="22">
        <v>2.74</v>
      </c>
      <c r="K50" s="12">
        <v>530936</v>
      </c>
      <c r="L50" s="12">
        <v>553114</v>
      </c>
      <c r="M50" s="12">
        <v>22309084</v>
      </c>
      <c r="N50" s="12">
        <v>22913328</v>
      </c>
      <c r="O50" s="12">
        <v>22308984</v>
      </c>
      <c r="P50" s="12">
        <v>22913228</v>
      </c>
      <c r="Q50" s="12">
        <v>100</v>
      </c>
      <c r="R50" s="12">
        <v>100</v>
      </c>
      <c r="S50" s="12">
        <v>1443</v>
      </c>
      <c r="T50" s="12">
        <v>1439</v>
      </c>
      <c r="U50" s="11">
        <v>-0.28000000000000003</v>
      </c>
      <c r="V50" s="13"/>
    </row>
    <row r="51" spans="1:22" x14ac:dyDescent="0.3">
      <c r="A51" t="str">
        <f>"580402"</f>
        <v>580402</v>
      </c>
      <c r="B51" t="s">
        <v>70</v>
      </c>
      <c r="C51" s="10">
        <v>66623073</v>
      </c>
      <c r="D51" s="10">
        <v>68466684</v>
      </c>
      <c r="E51" s="22">
        <v>2.77</v>
      </c>
      <c r="F51" s="12">
        <v>61338444</v>
      </c>
      <c r="G51" s="12">
        <v>63010283</v>
      </c>
      <c r="H51" s="12">
        <v>61338444</v>
      </c>
      <c r="I51" s="12">
        <v>63010283</v>
      </c>
      <c r="J51" s="22">
        <v>2.73</v>
      </c>
      <c r="K51" s="12">
        <v>3218428</v>
      </c>
      <c r="L51" s="12">
        <v>3492550</v>
      </c>
      <c r="M51" s="12">
        <v>58120016</v>
      </c>
      <c r="N51" s="12">
        <v>59517733</v>
      </c>
      <c r="O51" s="12">
        <v>58120016</v>
      </c>
      <c r="P51" s="12">
        <v>59517733</v>
      </c>
      <c r="Q51" s="12">
        <v>0</v>
      </c>
      <c r="R51" s="12">
        <v>0</v>
      </c>
      <c r="S51" s="12">
        <v>1768</v>
      </c>
      <c r="T51" s="12">
        <v>1702</v>
      </c>
      <c r="U51" s="11">
        <v>-3.73</v>
      </c>
      <c r="V51" s="13"/>
    </row>
    <row r="52" spans="1:22" x14ac:dyDescent="0.3">
      <c r="A52" t="str">
        <f>"580805"</f>
        <v>580805</v>
      </c>
      <c r="B52" t="s">
        <v>108</v>
      </c>
      <c r="C52" s="10">
        <v>88548072</v>
      </c>
      <c r="D52" s="10">
        <v>92168700</v>
      </c>
      <c r="E52" s="22">
        <v>4.09</v>
      </c>
      <c r="F52" s="12">
        <v>67801784</v>
      </c>
      <c r="G52" s="12">
        <v>69653384</v>
      </c>
      <c r="H52" s="12">
        <v>67801784</v>
      </c>
      <c r="I52" s="12">
        <v>69653384</v>
      </c>
      <c r="J52" s="22">
        <v>2.73</v>
      </c>
      <c r="K52" s="12">
        <v>1930282</v>
      </c>
      <c r="L52" s="12">
        <v>2201653</v>
      </c>
      <c r="M52" s="12">
        <v>65871503</v>
      </c>
      <c r="N52" s="12">
        <v>67451732</v>
      </c>
      <c r="O52" s="12">
        <v>65871502</v>
      </c>
      <c r="P52" s="12">
        <v>67451731</v>
      </c>
      <c r="Q52" s="12">
        <v>1</v>
      </c>
      <c r="R52" s="12">
        <v>1</v>
      </c>
      <c r="S52" s="12">
        <v>3158</v>
      </c>
      <c r="T52" s="12">
        <v>3028</v>
      </c>
      <c r="U52" s="11">
        <v>-4.12</v>
      </c>
      <c r="V52" s="13"/>
    </row>
    <row r="53" spans="1:22" x14ac:dyDescent="0.3">
      <c r="A53" t="str">
        <f>"580401"</f>
        <v>580401</v>
      </c>
      <c r="B53" t="s">
        <v>84</v>
      </c>
      <c r="C53" s="10">
        <v>60330370</v>
      </c>
      <c r="D53" s="10">
        <v>61606082</v>
      </c>
      <c r="E53" s="22">
        <v>2.11</v>
      </c>
      <c r="F53" s="12">
        <v>44719437</v>
      </c>
      <c r="G53" s="12">
        <v>45937729</v>
      </c>
      <c r="H53" s="12">
        <v>44719437</v>
      </c>
      <c r="I53" s="12">
        <v>45937729</v>
      </c>
      <c r="J53" s="22">
        <v>2.72</v>
      </c>
      <c r="K53" s="12">
        <v>738088</v>
      </c>
      <c r="L53" s="12">
        <v>1635619</v>
      </c>
      <c r="M53" s="12">
        <v>44037320</v>
      </c>
      <c r="N53" s="12">
        <v>44969710</v>
      </c>
      <c r="O53" s="12">
        <v>43981349</v>
      </c>
      <c r="P53" s="12">
        <v>44302110</v>
      </c>
      <c r="Q53" s="12">
        <v>55971</v>
      </c>
      <c r="R53" s="12">
        <v>667600</v>
      </c>
      <c r="S53" s="12">
        <v>2199</v>
      </c>
      <c r="T53" s="12">
        <v>2181</v>
      </c>
      <c r="U53" s="11">
        <v>-0.82</v>
      </c>
      <c r="V53" s="13"/>
    </row>
    <row r="54" spans="1:22" x14ac:dyDescent="0.3">
      <c r="A54" t="str">
        <f>"280206"</f>
        <v>280206</v>
      </c>
      <c r="B54" t="s">
        <v>149</v>
      </c>
      <c r="C54" s="10">
        <v>66689370</v>
      </c>
      <c r="D54" s="10">
        <v>68436438</v>
      </c>
      <c r="E54" s="22">
        <v>2.62</v>
      </c>
      <c r="F54" s="12">
        <v>50252558</v>
      </c>
      <c r="G54" s="12">
        <v>51606229</v>
      </c>
      <c r="H54" s="12">
        <v>50252558</v>
      </c>
      <c r="I54" s="12">
        <v>51606229</v>
      </c>
      <c r="J54" s="22">
        <v>2.69</v>
      </c>
      <c r="K54" s="12">
        <v>1110663</v>
      </c>
      <c r="L54" s="12">
        <v>1050495</v>
      </c>
      <c r="M54" s="12">
        <v>49141895</v>
      </c>
      <c r="N54" s="12">
        <v>50555734</v>
      </c>
      <c r="O54" s="12">
        <v>49141895</v>
      </c>
      <c r="P54" s="12">
        <v>50555734</v>
      </c>
      <c r="Q54" s="12">
        <v>0</v>
      </c>
      <c r="R54" s="12">
        <v>0</v>
      </c>
      <c r="S54" s="12">
        <v>2262</v>
      </c>
      <c r="T54" s="12">
        <v>2243</v>
      </c>
      <c r="U54" s="11">
        <v>-0.84</v>
      </c>
      <c r="V54" s="13"/>
    </row>
    <row r="55" spans="1:22" x14ac:dyDescent="0.3">
      <c r="A55" t="str">
        <f>"580403"</f>
        <v>580403</v>
      </c>
      <c r="B55" t="s">
        <v>103</v>
      </c>
      <c r="C55" s="10">
        <v>126213223</v>
      </c>
      <c r="D55" s="10">
        <v>129812991</v>
      </c>
      <c r="E55" s="22">
        <v>2.85</v>
      </c>
      <c r="F55" s="12">
        <v>104814107</v>
      </c>
      <c r="G55" s="12">
        <v>107625213</v>
      </c>
      <c r="H55" s="12">
        <v>104814107</v>
      </c>
      <c r="I55" s="12">
        <v>107625213</v>
      </c>
      <c r="J55" s="22">
        <v>2.68</v>
      </c>
      <c r="K55" s="12">
        <v>0</v>
      </c>
      <c r="L55" s="12">
        <v>0</v>
      </c>
      <c r="M55" s="12">
        <v>105380527</v>
      </c>
      <c r="N55" s="12">
        <v>108100824</v>
      </c>
      <c r="O55" s="12">
        <v>104814107</v>
      </c>
      <c r="P55" s="12">
        <v>107625213</v>
      </c>
      <c r="Q55" s="12">
        <v>566420</v>
      </c>
      <c r="R55" s="12">
        <v>475611</v>
      </c>
      <c r="S55" s="12">
        <v>4921</v>
      </c>
      <c r="T55" s="12">
        <v>4934</v>
      </c>
      <c r="U55" s="11">
        <v>0.26</v>
      </c>
      <c r="V55" s="13"/>
    </row>
    <row r="56" spans="1:22" x14ac:dyDescent="0.3">
      <c r="A56" t="str">
        <f>"280217"</f>
        <v>280217</v>
      </c>
      <c r="B56" t="s">
        <v>89</v>
      </c>
      <c r="C56" s="10">
        <v>37806671</v>
      </c>
      <c r="D56" s="10">
        <v>38783000</v>
      </c>
      <c r="E56" s="22">
        <v>2.58</v>
      </c>
      <c r="F56" s="12">
        <v>27117906</v>
      </c>
      <c r="G56" s="12">
        <v>27836616</v>
      </c>
      <c r="H56" s="12">
        <v>27117906</v>
      </c>
      <c r="I56" s="12">
        <v>27836616</v>
      </c>
      <c r="J56" s="22">
        <v>2.65</v>
      </c>
      <c r="K56" s="12">
        <v>738245</v>
      </c>
      <c r="L56" s="12">
        <v>843847</v>
      </c>
      <c r="M56" s="12">
        <v>26379661</v>
      </c>
      <c r="N56" s="12">
        <v>26992769</v>
      </c>
      <c r="O56" s="12">
        <v>26379661</v>
      </c>
      <c r="P56" s="12">
        <v>26992769</v>
      </c>
      <c r="Q56" s="12">
        <v>0</v>
      </c>
      <c r="R56" s="12">
        <v>0</v>
      </c>
      <c r="S56" s="12">
        <v>2022</v>
      </c>
      <c r="T56" s="12">
        <v>2039</v>
      </c>
      <c r="U56" s="11">
        <v>0.84</v>
      </c>
      <c r="V56" s="13"/>
    </row>
    <row r="57" spans="1:22" x14ac:dyDescent="0.3">
      <c r="A57" t="str">
        <f>"280253"</f>
        <v>280253</v>
      </c>
      <c r="B57" t="s">
        <v>62</v>
      </c>
      <c r="C57" s="10">
        <v>153666863</v>
      </c>
      <c r="D57" s="10">
        <v>159788043</v>
      </c>
      <c r="E57" s="22">
        <v>3.98</v>
      </c>
      <c r="F57" s="12">
        <v>113843856</v>
      </c>
      <c r="G57" s="12">
        <v>116865160</v>
      </c>
      <c r="H57" s="12">
        <v>113843856</v>
      </c>
      <c r="I57" s="12">
        <v>116865160</v>
      </c>
      <c r="J57" s="22">
        <v>2.65</v>
      </c>
      <c r="K57" s="12">
        <v>2664048</v>
      </c>
      <c r="L57" s="12">
        <v>2483207</v>
      </c>
      <c r="M57" s="12">
        <v>111460587</v>
      </c>
      <c r="N57" s="12">
        <v>114381953</v>
      </c>
      <c r="O57" s="12">
        <v>111179808</v>
      </c>
      <c r="P57" s="12">
        <v>114381953</v>
      </c>
      <c r="Q57" s="12">
        <v>280779</v>
      </c>
      <c r="R57" s="12">
        <v>0</v>
      </c>
      <c r="S57" s="12">
        <v>5363</v>
      </c>
      <c r="T57" s="12">
        <v>5290</v>
      </c>
      <c r="U57" s="11">
        <v>-1.36</v>
      </c>
      <c r="V57" s="13"/>
    </row>
    <row r="58" spans="1:22" x14ac:dyDescent="0.3">
      <c r="A58" t="str">
        <f>"580917"</f>
        <v>580917</v>
      </c>
      <c r="B58" t="s">
        <v>79</v>
      </c>
      <c r="C58" s="10">
        <v>24366274</v>
      </c>
      <c r="D58" s="10">
        <v>25108016</v>
      </c>
      <c r="E58" s="22">
        <v>3.04</v>
      </c>
      <c r="F58" s="12">
        <v>22207785</v>
      </c>
      <c r="G58" s="12">
        <v>22782815</v>
      </c>
      <c r="H58" s="12">
        <v>22207785</v>
      </c>
      <c r="I58" s="12">
        <v>22782815</v>
      </c>
      <c r="J58" s="22">
        <v>2.59</v>
      </c>
      <c r="K58" s="12">
        <v>0</v>
      </c>
      <c r="L58" s="12">
        <v>0</v>
      </c>
      <c r="M58" s="12">
        <v>22209252</v>
      </c>
      <c r="N58" s="12">
        <v>22803121</v>
      </c>
      <c r="O58" s="12">
        <v>22207785</v>
      </c>
      <c r="P58" s="12">
        <v>22782815</v>
      </c>
      <c r="Q58" s="12">
        <v>1467</v>
      </c>
      <c r="R58" s="12">
        <v>20306</v>
      </c>
      <c r="S58" s="12">
        <v>412</v>
      </c>
      <c r="T58" s="12">
        <v>410</v>
      </c>
      <c r="U58" s="11">
        <v>-0.49</v>
      </c>
      <c r="V58" s="13"/>
    </row>
    <row r="59" spans="1:22" x14ac:dyDescent="0.3">
      <c r="A59" t="str">
        <f>"580233"</f>
        <v>580233</v>
      </c>
      <c r="B59" t="s">
        <v>68</v>
      </c>
      <c r="C59" s="10">
        <v>42127133</v>
      </c>
      <c r="D59" s="10">
        <v>43100129</v>
      </c>
      <c r="E59" s="22">
        <v>2.31</v>
      </c>
      <c r="F59" s="12">
        <v>22653881</v>
      </c>
      <c r="G59" s="12">
        <v>23235914</v>
      </c>
      <c r="H59" s="12">
        <v>22653881</v>
      </c>
      <c r="I59" s="12">
        <v>23235914</v>
      </c>
      <c r="J59" s="22">
        <v>2.57</v>
      </c>
      <c r="K59" s="12">
        <v>913770</v>
      </c>
      <c r="L59" s="12">
        <v>936223</v>
      </c>
      <c r="M59" s="12">
        <v>21740111</v>
      </c>
      <c r="N59" s="12">
        <v>22299691</v>
      </c>
      <c r="O59" s="12">
        <v>21740111</v>
      </c>
      <c r="P59" s="12">
        <v>22299691</v>
      </c>
      <c r="Q59" s="12">
        <v>0</v>
      </c>
      <c r="R59" s="12">
        <v>0</v>
      </c>
      <c r="S59" s="12">
        <v>1581</v>
      </c>
      <c r="T59" s="12">
        <v>1539</v>
      </c>
      <c r="U59" s="11">
        <v>-2.66</v>
      </c>
      <c r="V59" s="13"/>
    </row>
    <row r="60" spans="1:22" x14ac:dyDescent="0.3">
      <c r="A60" t="str">
        <f>"580234"</f>
        <v>580234</v>
      </c>
      <c r="B60" t="s">
        <v>78</v>
      </c>
      <c r="C60" s="10">
        <v>27387799</v>
      </c>
      <c r="D60" s="10">
        <v>28001605</v>
      </c>
      <c r="E60" s="22">
        <v>2.2400000000000002</v>
      </c>
      <c r="F60" s="12">
        <v>19954994</v>
      </c>
      <c r="G60" s="12">
        <v>20466494</v>
      </c>
      <c r="H60" s="12">
        <v>19954994</v>
      </c>
      <c r="I60" s="12">
        <v>20466494</v>
      </c>
      <c r="J60" s="22">
        <v>2.56</v>
      </c>
      <c r="K60" s="12">
        <v>505089</v>
      </c>
      <c r="L60" s="12">
        <v>526098</v>
      </c>
      <c r="M60" s="12">
        <v>19954994</v>
      </c>
      <c r="N60" s="12">
        <v>20466494</v>
      </c>
      <c r="O60" s="12">
        <v>19449905</v>
      </c>
      <c r="P60" s="12">
        <v>19940396</v>
      </c>
      <c r="Q60" s="12">
        <v>505089</v>
      </c>
      <c r="R60" s="12">
        <v>526098</v>
      </c>
      <c r="S60" s="12">
        <v>1123</v>
      </c>
      <c r="T60" s="12">
        <v>1146</v>
      </c>
      <c r="U60" s="11">
        <v>2.0499999999999998</v>
      </c>
      <c r="V60" s="13"/>
    </row>
    <row r="61" spans="1:22" x14ac:dyDescent="0.3">
      <c r="A61" t="str">
        <f>"280409"</f>
        <v>280409</v>
      </c>
      <c r="B61" t="s">
        <v>100</v>
      </c>
      <c r="C61" s="10">
        <v>111215736</v>
      </c>
      <c r="D61" s="10">
        <v>114391671</v>
      </c>
      <c r="E61" s="22">
        <v>2.86</v>
      </c>
      <c r="F61" s="12">
        <v>94094175</v>
      </c>
      <c r="G61" s="12">
        <v>96492264</v>
      </c>
      <c r="H61" s="12">
        <v>94094175</v>
      </c>
      <c r="I61" s="12">
        <v>96492264</v>
      </c>
      <c r="J61" s="22">
        <v>2.5499999999999998</v>
      </c>
      <c r="K61" s="12">
        <v>1890760</v>
      </c>
      <c r="L61" s="12">
        <v>1920618</v>
      </c>
      <c r="M61" s="12">
        <v>92203415</v>
      </c>
      <c r="N61" s="12">
        <v>94571646</v>
      </c>
      <c r="O61" s="12">
        <v>92203415</v>
      </c>
      <c r="P61" s="12">
        <v>94571646</v>
      </c>
      <c r="Q61" s="12">
        <v>0</v>
      </c>
      <c r="R61" s="12">
        <v>0</v>
      </c>
      <c r="S61" s="12">
        <v>3906</v>
      </c>
      <c r="T61" s="12">
        <v>4008</v>
      </c>
      <c r="U61" s="11">
        <v>2.61</v>
      </c>
      <c r="V61" s="13"/>
    </row>
    <row r="62" spans="1:22" x14ac:dyDescent="0.3">
      <c r="A62" t="str">
        <f>"280213"</f>
        <v>280213</v>
      </c>
      <c r="B62" t="s">
        <v>163</v>
      </c>
      <c r="C62" s="10">
        <v>49841963</v>
      </c>
      <c r="D62" s="10">
        <v>51496380</v>
      </c>
      <c r="E62" s="22">
        <v>3.32</v>
      </c>
      <c r="F62" s="12">
        <v>35479114</v>
      </c>
      <c r="G62" s="12">
        <v>36380283</v>
      </c>
      <c r="H62" s="12">
        <v>35479114</v>
      </c>
      <c r="I62" s="12">
        <v>36380283</v>
      </c>
      <c r="J62" s="22">
        <v>2.54</v>
      </c>
      <c r="K62" s="12">
        <v>914019</v>
      </c>
      <c r="L62" s="12">
        <v>728831</v>
      </c>
      <c r="M62" s="12">
        <v>34565095</v>
      </c>
      <c r="N62" s="12">
        <v>35651539</v>
      </c>
      <c r="O62" s="12">
        <v>34565095</v>
      </c>
      <c r="P62" s="12">
        <v>35651452</v>
      </c>
      <c r="Q62" s="12">
        <v>0</v>
      </c>
      <c r="R62" s="12">
        <v>87</v>
      </c>
      <c r="S62" s="12">
        <v>2089</v>
      </c>
      <c r="T62" s="12">
        <v>2089</v>
      </c>
      <c r="U62" s="11">
        <v>0</v>
      </c>
      <c r="V62" s="13"/>
    </row>
    <row r="63" spans="1:22" x14ac:dyDescent="0.3">
      <c r="A63" t="str">
        <f>"280407"</f>
        <v>280407</v>
      </c>
      <c r="B63" t="s">
        <v>93</v>
      </c>
      <c r="C63" s="10">
        <v>223311165</v>
      </c>
      <c r="D63" s="10">
        <v>229845028</v>
      </c>
      <c r="E63" s="22">
        <v>2.93</v>
      </c>
      <c r="F63" s="12">
        <v>198564847</v>
      </c>
      <c r="G63" s="12">
        <v>203571382</v>
      </c>
      <c r="H63" s="12">
        <v>198564847</v>
      </c>
      <c r="I63" s="12">
        <v>203571382</v>
      </c>
      <c r="J63" s="22">
        <v>2.52</v>
      </c>
      <c r="K63" s="12">
        <v>7085809</v>
      </c>
      <c r="L63" s="12">
        <v>6781559</v>
      </c>
      <c r="M63" s="12">
        <v>191479038</v>
      </c>
      <c r="N63" s="12">
        <v>197443579</v>
      </c>
      <c r="O63" s="12">
        <v>191479038</v>
      </c>
      <c r="P63" s="12">
        <v>196789823</v>
      </c>
      <c r="Q63" s="12">
        <v>0</v>
      </c>
      <c r="R63" s="12">
        <v>653756</v>
      </c>
      <c r="S63" s="12">
        <v>6527</v>
      </c>
      <c r="T63" s="12">
        <v>6595</v>
      </c>
      <c r="U63" s="11">
        <v>1.04</v>
      </c>
      <c r="V63" s="13"/>
    </row>
    <row r="64" spans="1:22" x14ac:dyDescent="0.3">
      <c r="A64" t="str">
        <f>"580410"</f>
        <v>580410</v>
      </c>
      <c r="B64" t="s">
        <v>71</v>
      </c>
      <c r="C64" s="10">
        <v>190163464</v>
      </c>
      <c r="D64" s="10">
        <v>193222797</v>
      </c>
      <c r="E64" s="22">
        <v>1.61</v>
      </c>
      <c r="F64" s="12">
        <v>135075144</v>
      </c>
      <c r="G64" s="12">
        <v>138464368</v>
      </c>
      <c r="H64" s="12">
        <v>135075144</v>
      </c>
      <c r="I64" s="12">
        <v>138464368</v>
      </c>
      <c r="J64" s="22">
        <v>2.5099999999999998</v>
      </c>
      <c r="K64" s="12">
        <v>4809730</v>
      </c>
      <c r="L64" s="12">
        <v>5682734</v>
      </c>
      <c r="M64" s="12">
        <v>130265414</v>
      </c>
      <c r="N64" s="12">
        <v>133317870</v>
      </c>
      <c r="O64" s="12">
        <v>130265414</v>
      </c>
      <c r="P64" s="12">
        <v>132781634</v>
      </c>
      <c r="Q64" s="12">
        <v>0</v>
      </c>
      <c r="R64" s="12">
        <v>536236</v>
      </c>
      <c r="S64" s="12">
        <v>6149</v>
      </c>
      <c r="T64" s="12">
        <v>5964</v>
      </c>
      <c r="U64" s="11">
        <v>-3.01</v>
      </c>
      <c r="V64" s="13"/>
    </row>
    <row r="65" spans="1:22" x14ac:dyDescent="0.3">
      <c r="A65" t="str">
        <f>"280402"</f>
        <v>280402</v>
      </c>
      <c r="B65" t="s">
        <v>81</v>
      </c>
      <c r="C65" s="10">
        <v>58290375</v>
      </c>
      <c r="D65" s="10">
        <v>60007038</v>
      </c>
      <c r="E65" s="22">
        <v>2.95</v>
      </c>
      <c r="F65" s="12">
        <v>52955796</v>
      </c>
      <c r="G65" s="12">
        <v>54268930</v>
      </c>
      <c r="H65" s="12">
        <v>52955796</v>
      </c>
      <c r="I65" s="12">
        <v>54268930</v>
      </c>
      <c r="J65" s="22">
        <v>2.48</v>
      </c>
      <c r="K65" s="12">
        <v>2020996</v>
      </c>
      <c r="L65" s="12">
        <v>2009500</v>
      </c>
      <c r="M65" s="12">
        <v>53179188</v>
      </c>
      <c r="N65" s="12">
        <v>55188688</v>
      </c>
      <c r="O65" s="12">
        <v>50934800</v>
      </c>
      <c r="P65" s="12">
        <v>52259430</v>
      </c>
      <c r="Q65" s="12">
        <v>2244388</v>
      </c>
      <c r="R65" s="12">
        <v>2929258</v>
      </c>
      <c r="S65" s="12">
        <v>1686</v>
      </c>
      <c r="T65" s="12">
        <v>1726</v>
      </c>
      <c r="U65" s="11">
        <v>2.37</v>
      </c>
      <c r="V65" s="13"/>
    </row>
    <row r="66" spans="1:22" x14ac:dyDescent="0.3">
      <c r="A66" t="str">
        <f>"580211"</f>
        <v>580211</v>
      </c>
      <c r="B66" t="s">
        <v>121</v>
      </c>
      <c r="C66" s="10">
        <v>243590487</v>
      </c>
      <c r="D66" s="10">
        <v>250124601</v>
      </c>
      <c r="E66" s="22">
        <v>2.68</v>
      </c>
      <c r="F66" s="12">
        <v>135841300</v>
      </c>
      <c r="G66" s="12">
        <v>139209728</v>
      </c>
      <c r="H66" s="12">
        <v>135841300</v>
      </c>
      <c r="I66" s="12">
        <v>139209728</v>
      </c>
      <c r="J66" s="22">
        <v>2.48</v>
      </c>
      <c r="K66" s="12">
        <v>644908</v>
      </c>
      <c r="L66" s="12">
        <v>3940687</v>
      </c>
      <c r="M66" s="12">
        <v>135244491</v>
      </c>
      <c r="N66" s="12">
        <v>138419068</v>
      </c>
      <c r="O66" s="12">
        <v>135196392</v>
      </c>
      <c r="P66" s="12">
        <v>135269041</v>
      </c>
      <c r="Q66" s="12">
        <v>48099</v>
      </c>
      <c r="R66" s="12">
        <v>3150027</v>
      </c>
      <c r="S66" s="12">
        <v>9862</v>
      </c>
      <c r="T66" s="12">
        <v>9790</v>
      </c>
      <c r="U66" s="11">
        <v>-0.73</v>
      </c>
      <c r="V66" s="13"/>
    </row>
    <row r="67" spans="1:22" x14ac:dyDescent="0.3">
      <c r="A67" t="str">
        <f>"580405"</f>
        <v>580405</v>
      </c>
      <c r="B67" t="s">
        <v>95</v>
      </c>
      <c r="C67" s="10">
        <v>248047565</v>
      </c>
      <c r="D67" s="10">
        <v>253611084</v>
      </c>
      <c r="E67" s="22">
        <v>2.2400000000000002</v>
      </c>
      <c r="F67" s="12">
        <v>199504372</v>
      </c>
      <c r="G67" s="12">
        <v>204436140</v>
      </c>
      <c r="H67" s="12">
        <v>199504372</v>
      </c>
      <c r="I67" s="12">
        <v>204436140</v>
      </c>
      <c r="J67" s="22">
        <v>2.4700000000000002</v>
      </c>
      <c r="K67" s="12">
        <v>7009843</v>
      </c>
      <c r="L67" s="12">
        <v>7600356</v>
      </c>
      <c r="M67" s="12">
        <v>192494529</v>
      </c>
      <c r="N67" s="12">
        <v>196835784</v>
      </c>
      <c r="O67" s="12">
        <v>192494529</v>
      </c>
      <c r="P67" s="12">
        <v>196835784</v>
      </c>
      <c r="Q67" s="12">
        <v>0</v>
      </c>
      <c r="R67" s="12">
        <v>0</v>
      </c>
      <c r="S67" s="12">
        <v>8030</v>
      </c>
      <c r="T67" s="12">
        <v>7413</v>
      </c>
      <c r="U67" s="11">
        <v>-7.68</v>
      </c>
      <c r="V67" s="13"/>
    </row>
    <row r="68" spans="1:22" x14ac:dyDescent="0.3">
      <c r="A68" t="str">
        <f>"580505"</f>
        <v>580505</v>
      </c>
      <c r="B68" t="s">
        <v>60</v>
      </c>
      <c r="C68" s="10">
        <v>70339132</v>
      </c>
      <c r="D68" s="10">
        <v>71761393</v>
      </c>
      <c r="E68" s="22">
        <v>2.02</v>
      </c>
      <c r="F68" s="12">
        <v>48871075</v>
      </c>
      <c r="G68" s="12">
        <v>50073387</v>
      </c>
      <c r="H68" s="12">
        <v>48871075</v>
      </c>
      <c r="I68" s="12">
        <v>50073387</v>
      </c>
      <c r="J68" s="22">
        <v>2.46</v>
      </c>
      <c r="K68" s="12">
        <v>919393</v>
      </c>
      <c r="L68" s="12">
        <v>1008336</v>
      </c>
      <c r="M68" s="12">
        <v>47951682</v>
      </c>
      <c r="N68" s="12">
        <v>49065051</v>
      </c>
      <c r="O68" s="12">
        <v>47951682</v>
      </c>
      <c r="P68" s="12">
        <v>49065051</v>
      </c>
      <c r="Q68" s="12">
        <v>0</v>
      </c>
      <c r="R68" s="12">
        <v>0</v>
      </c>
      <c r="S68" s="12">
        <v>2203</v>
      </c>
      <c r="T68" s="12">
        <v>2180</v>
      </c>
      <c r="U68" s="11">
        <v>-1.04</v>
      </c>
      <c r="V68" s="13"/>
    </row>
    <row r="69" spans="1:22" x14ac:dyDescent="0.3">
      <c r="A69" t="str">
        <f>"280220"</f>
        <v>280220</v>
      </c>
      <c r="B69" t="s">
        <v>115</v>
      </c>
      <c r="C69" s="10">
        <v>82486886</v>
      </c>
      <c r="D69" s="10">
        <v>85199343</v>
      </c>
      <c r="E69" s="22">
        <v>3.29</v>
      </c>
      <c r="F69" s="12">
        <v>65737442</v>
      </c>
      <c r="G69" s="12">
        <v>67341013</v>
      </c>
      <c r="H69" s="12">
        <v>65737442</v>
      </c>
      <c r="I69" s="12">
        <v>67341013</v>
      </c>
      <c r="J69" s="22">
        <v>2.44</v>
      </c>
      <c r="K69" s="12">
        <v>0</v>
      </c>
      <c r="L69" s="12">
        <v>0</v>
      </c>
      <c r="M69" s="12">
        <v>65737442</v>
      </c>
      <c r="N69" s="12">
        <v>67341013</v>
      </c>
      <c r="O69" s="12">
        <v>65737442</v>
      </c>
      <c r="P69" s="12">
        <v>67341013</v>
      </c>
      <c r="Q69" s="12">
        <v>0</v>
      </c>
      <c r="R69" s="12">
        <v>0</v>
      </c>
      <c r="S69" s="12">
        <v>2796</v>
      </c>
      <c r="T69" s="12">
        <v>2790</v>
      </c>
      <c r="U69" s="11">
        <v>-0.21</v>
      </c>
      <c r="V69" s="13"/>
    </row>
    <row r="70" spans="1:22" x14ac:dyDescent="0.3">
      <c r="A70" t="str">
        <f>"280224"</f>
        <v>280224</v>
      </c>
      <c r="B70" t="s">
        <v>163</v>
      </c>
      <c r="C70" s="10">
        <v>27653316</v>
      </c>
      <c r="D70" s="10">
        <v>28757452</v>
      </c>
      <c r="E70" s="22">
        <v>3.99</v>
      </c>
      <c r="F70" s="12">
        <v>20125513</v>
      </c>
      <c r="G70" s="12">
        <v>20602290</v>
      </c>
      <c r="H70" s="12">
        <v>20125513</v>
      </c>
      <c r="I70" s="12">
        <v>20602290</v>
      </c>
      <c r="J70" s="22">
        <v>2.37</v>
      </c>
      <c r="K70" s="12">
        <v>205237</v>
      </c>
      <c r="L70" s="12">
        <v>107349</v>
      </c>
      <c r="M70" s="12">
        <v>19920276</v>
      </c>
      <c r="N70" s="12">
        <v>20494941</v>
      </c>
      <c r="O70" s="12">
        <v>19920276</v>
      </c>
      <c r="P70" s="12">
        <v>20494941</v>
      </c>
      <c r="Q70" s="12">
        <v>0</v>
      </c>
      <c r="R70" s="12">
        <v>0</v>
      </c>
      <c r="S70" s="12">
        <v>1135</v>
      </c>
      <c r="T70" s="12">
        <v>1081</v>
      </c>
      <c r="U70" s="11">
        <v>-4.76</v>
      </c>
      <c r="V70" s="13"/>
    </row>
    <row r="71" spans="1:22" x14ac:dyDescent="0.3">
      <c r="A71" t="str">
        <f>"580501"</f>
        <v>580501</v>
      </c>
      <c r="B71" t="s">
        <v>59</v>
      </c>
      <c r="C71" s="10">
        <v>151988797</v>
      </c>
      <c r="D71" s="10">
        <v>155847443</v>
      </c>
      <c r="E71" s="22">
        <v>2.54</v>
      </c>
      <c r="F71" s="12">
        <v>104247009</v>
      </c>
      <c r="G71" s="12">
        <v>106695184</v>
      </c>
      <c r="H71" s="12">
        <v>104247009</v>
      </c>
      <c r="I71" s="12">
        <v>106695184</v>
      </c>
      <c r="J71" s="22">
        <v>2.35</v>
      </c>
      <c r="K71" s="12">
        <v>2736591</v>
      </c>
      <c r="L71" s="12">
        <v>3159924</v>
      </c>
      <c r="M71" s="12">
        <v>101510418</v>
      </c>
      <c r="N71" s="12">
        <v>103535260</v>
      </c>
      <c r="O71" s="12">
        <v>101510418</v>
      </c>
      <c r="P71" s="12">
        <v>103535260</v>
      </c>
      <c r="Q71" s="12">
        <v>0</v>
      </c>
      <c r="R71" s="12">
        <v>0</v>
      </c>
      <c r="S71" s="12">
        <v>6020</v>
      </c>
      <c r="T71" s="12">
        <v>5900</v>
      </c>
      <c r="U71" s="11">
        <v>-1.99</v>
      </c>
      <c r="V71" s="13"/>
    </row>
    <row r="72" spans="1:22" x14ac:dyDescent="0.3">
      <c r="A72" t="str">
        <f>"280219"</f>
        <v>280219</v>
      </c>
      <c r="B72" t="s">
        <v>80</v>
      </c>
      <c r="C72" s="10">
        <v>38274432</v>
      </c>
      <c r="D72" s="10">
        <v>39422943</v>
      </c>
      <c r="E72" s="22">
        <v>3</v>
      </c>
      <c r="F72" s="12">
        <v>29126399</v>
      </c>
      <c r="G72" s="12">
        <v>29802571</v>
      </c>
      <c r="H72" s="12">
        <v>29126399</v>
      </c>
      <c r="I72" s="12">
        <v>29802571</v>
      </c>
      <c r="J72" s="22">
        <v>2.3199999999999998</v>
      </c>
      <c r="K72" s="12">
        <v>877240</v>
      </c>
      <c r="L72" s="12">
        <v>867351</v>
      </c>
      <c r="M72" s="12">
        <v>28249159</v>
      </c>
      <c r="N72" s="12">
        <v>28935220</v>
      </c>
      <c r="O72" s="12">
        <v>28249159</v>
      </c>
      <c r="P72" s="12">
        <v>28935220</v>
      </c>
      <c r="Q72" s="12">
        <v>0</v>
      </c>
      <c r="R72" s="12">
        <v>0</v>
      </c>
      <c r="S72" s="12">
        <v>1145</v>
      </c>
      <c r="T72" s="12">
        <v>1169</v>
      </c>
      <c r="U72" s="11">
        <v>2.1</v>
      </c>
      <c r="V72" s="13"/>
    </row>
    <row r="73" spans="1:22" x14ac:dyDescent="0.3">
      <c r="A73" t="str">
        <f>"280227"</f>
        <v>280227</v>
      </c>
      <c r="B73" t="s">
        <v>166</v>
      </c>
      <c r="C73" s="10">
        <v>59943330</v>
      </c>
      <c r="D73" s="10">
        <v>61122822</v>
      </c>
      <c r="E73" s="22">
        <v>1.97</v>
      </c>
      <c r="F73" s="12">
        <v>44566967</v>
      </c>
      <c r="G73" s="12">
        <v>45594326</v>
      </c>
      <c r="H73" s="12">
        <v>44566967</v>
      </c>
      <c r="I73" s="12">
        <v>45594326</v>
      </c>
      <c r="J73" s="22">
        <v>2.31</v>
      </c>
      <c r="K73" s="12">
        <v>1175127</v>
      </c>
      <c r="L73" s="12">
        <v>1172119</v>
      </c>
      <c r="M73" s="12">
        <v>43391840</v>
      </c>
      <c r="N73" s="12">
        <v>44422207</v>
      </c>
      <c r="O73" s="12">
        <v>43391840</v>
      </c>
      <c r="P73" s="12">
        <v>44422207</v>
      </c>
      <c r="Q73" s="12">
        <v>0</v>
      </c>
      <c r="R73" s="12">
        <v>0</v>
      </c>
      <c r="S73" s="12">
        <v>1961</v>
      </c>
      <c r="T73" s="12">
        <v>1921</v>
      </c>
      <c r="U73" s="11">
        <v>-2.04</v>
      </c>
      <c r="V73" s="13"/>
    </row>
    <row r="74" spans="1:22" x14ac:dyDescent="0.3">
      <c r="A74" s="16" t="str">
        <f>"580206"</f>
        <v>580206</v>
      </c>
      <c r="B74" s="16" t="s">
        <v>172</v>
      </c>
      <c r="C74" s="18">
        <v>42879851</v>
      </c>
      <c r="D74" s="18">
        <v>43889812</v>
      </c>
      <c r="E74" s="23">
        <v>2.36</v>
      </c>
      <c r="F74" s="19">
        <v>35626700</v>
      </c>
      <c r="G74" s="19">
        <v>36434479</v>
      </c>
      <c r="H74" s="19">
        <v>35626700</v>
      </c>
      <c r="I74" s="19">
        <v>36434479</v>
      </c>
      <c r="J74" s="23">
        <v>2.27</v>
      </c>
      <c r="K74" s="19">
        <v>1625979</v>
      </c>
      <c r="L74" s="19">
        <v>1545793</v>
      </c>
      <c r="M74" s="19">
        <v>34000721</v>
      </c>
      <c r="N74" s="19">
        <v>34888686</v>
      </c>
      <c r="O74" s="19">
        <v>34000721</v>
      </c>
      <c r="P74" s="19">
        <v>34888686</v>
      </c>
      <c r="Q74" s="19">
        <v>0</v>
      </c>
      <c r="R74" s="19">
        <v>0</v>
      </c>
      <c r="S74" s="19">
        <v>1147</v>
      </c>
      <c r="T74" s="19">
        <v>1116</v>
      </c>
      <c r="U74" s="15">
        <v>-2.7</v>
      </c>
      <c r="V74" s="13"/>
    </row>
    <row r="75" spans="1:22" x14ac:dyDescent="0.3">
      <c r="A75" t="str">
        <f>"280502"</f>
        <v>280502</v>
      </c>
      <c r="B75" t="s">
        <v>159</v>
      </c>
      <c r="C75" s="10">
        <v>223702174</v>
      </c>
      <c r="D75" s="10">
        <v>230346020</v>
      </c>
      <c r="E75" s="22">
        <v>2.97</v>
      </c>
      <c r="F75" s="12">
        <v>191622402</v>
      </c>
      <c r="G75" s="12">
        <v>195954954</v>
      </c>
      <c r="H75" s="12">
        <v>191622402</v>
      </c>
      <c r="I75" s="12">
        <v>195954954</v>
      </c>
      <c r="J75" s="22">
        <v>2.2599999999999998</v>
      </c>
      <c r="K75" s="12">
        <v>2146655</v>
      </c>
      <c r="L75" s="12">
        <v>2239375</v>
      </c>
      <c r="M75" s="12">
        <v>189712517</v>
      </c>
      <c r="N75" s="12">
        <v>196229415</v>
      </c>
      <c r="O75" s="12">
        <v>189475747</v>
      </c>
      <c r="P75" s="12">
        <v>193715579</v>
      </c>
      <c r="Q75" s="12">
        <v>236770</v>
      </c>
      <c r="R75" s="12">
        <v>2513836</v>
      </c>
      <c r="S75" s="12">
        <v>6409</v>
      </c>
      <c r="T75" s="12">
        <v>6498</v>
      </c>
      <c r="U75" s="11">
        <v>1.39</v>
      </c>
      <c r="V75" s="13"/>
    </row>
    <row r="76" spans="1:22" x14ac:dyDescent="0.3">
      <c r="A76" t="str">
        <f>"580504"</f>
        <v>580504</v>
      </c>
      <c r="B76" t="s">
        <v>148</v>
      </c>
      <c r="C76" s="10">
        <v>90594753</v>
      </c>
      <c r="D76" s="10">
        <v>93555280</v>
      </c>
      <c r="E76" s="22">
        <v>3.27</v>
      </c>
      <c r="F76" s="12">
        <v>57884439</v>
      </c>
      <c r="G76" s="12">
        <v>59178396</v>
      </c>
      <c r="H76" s="12">
        <v>57884439</v>
      </c>
      <c r="I76" s="12">
        <v>59178396</v>
      </c>
      <c r="J76" s="22">
        <v>2.2400000000000002</v>
      </c>
      <c r="K76" s="12">
        <v>1381688</v>
      </c>
      <c r="L76" s="12">
        <v>2372067</v>
      </c>
      <c r="M76" s="12">
        <v>56507214</v>
      </c>
      <c r="N76" s="12">
        <v>57570282</v>
      </c>
      <c r="O76" s="12">
        <v>56502751</v>
      </c>
      <c r="P76" s="12">
        <v>56806329</v>
      </c>
      <c r="Q76" s="12">
        <v>4463</v>
      </c>
      <c r="R76" s="12">
        <v>763953</v>
      </c>
      <c r="S76" s="12">
        <v>2851</v>
      </c>
      <c r="T76" s="12">
        <v>2899</v>
      </c>
      <c r="U76" s="11">
        <v>1.68</v>
      </c>
      <c r="V76" s="13"/>
    </row>
    <row r="77" spans="1:22" x14ac:dyDescent="0.3">
      <c r="A77" t="str">
        <f>"580107"</f>
        <v>580107</v>
      </c>
      <c r="B77" t="s">
        <v>74</v>
      </c>
      <c r="C77" s="10">
        <v>109164588</v>
      </c>
      <c r="D77" s="10">
        <v>112508977</v>
      </c>
      <c r="E77" s="22">
        <v>3.06</v>
      </c>
      <c r="F77" s="12">
        <v>69274466</v>
      </c>
      <c r="G77" s="12">
        <v>70806838</v>
      </c>
      <c r="H77" s="12">
        <v>69274466</v>
      </c>
      <c r="I77" s="12">
        <v>70806838</v>
      </c>
      <c r="J77" s="22">
        <v>2.21</v>
      </c>
      <c r="K77" s="12">
        <v>1195316</v>
      </c>
      <c r="L77" s="12">
        <v>1375005</v>
      </c>
      <c r="M77" s="12">
        <v>68079150</v>
      </c>
      <c r="N77" s="12">
        <v>69431833</v>
      </c>
      <c r="O77" s="12">
        <v>68079150</v>
      </c>
      <c r="P77" s="12">
        <v>69431833</v>
      </c>
      <c r="Q77" s="12">
        <v>0</v>
      </c>
      <c r="R77" s="12">
        <v>0</v>
      </c>
      <c r="S77" s="12">
        <v>4129</v>
      </c>
      <c r="T77" s="12">
        <v>4033</v>
      </c>
      <c r="U77" s="11">
        <v>-2.33</v>
      </c>
      <c r="V77" s="13"/>
    </row>
    <row r="78" spans="1:22" x14ac:dyDescent="0.3">
      <c r="A78" t="str">
        <f>"580406"</f>
        <v>580406</v>
      </c>
      <c r="B78" t="s">
        <v>97</v>
      </c>
      <c r="C78" s="10">
        <v>84174956</v>
      </c>
      <c r="D78" s="10">
        <v>86086696</v>
      </c>
      <c r="E78" s="22">
        <v>2.27</v>
      </c>
      <c r="F78" s="12">
        <v>63205986</v>
      </c>
      <c r="G78" s="12">
        <v>64588569</v>
      </c>
      <c r="H78" s="12">
        <v>63205986</v>
      </c>
      <c r="I78" s="12">
        <v>64588569</v>
      </c>
      <c r="J78" s="22">
        <v>2.19</v>
      </c>
      <c r="K78" s="12">
        <v>1877361</v>
      </c>
      <c r="L78" s="12">
        <v>1798187</v>
      </c>
      <c r="M78" s="12">
        <v>61330132</v>
      </c>
      <c r="N78" s="12">
        <v>62791177</v>
      </c>
      <c r="O78" s="12">
        <v>61328625</v>
      </c>
      <c r="P78" s="12">
        <v>62790382</v>
      </c>
      <c r="Q78" s="12">
        <v>1507</v>
      </c>
      <c r="R78" s="12">
        <v>795</v>
      </c>
      <c r="S78" s="12">
        <v>3102</v>
      </c>
      <c r="T78" s="12">
        <v>3022</v>
      </c>
      <c r="U78" s="11">
        <v>-2.58</v>
      </c>
      <c r="V78" s="13"/>
    </row>
    <row r="79" spans="1:22" x14ac:dyDescent="0.3">
      <c r="A79" t="str">
        <f>"280251"</f>
        <v>280251</v>
      </c>
      <c r="B79" t="s">
        <v>163</v>
      </c>
      <c r="C79" s="10">
        <v>113429221</v>
      </c>
      <c r="D79" s="10">
        <v>117117574</v>
      </c>
      <c r="E79" s="22">
        <v>3.25</v>
      </c>
      <c r="F79" s="12">
        <v>81168511</v>
      </c>
      <c r="G79" s="12">
        <v>82919227</v>
      </c>
      <c r="H79" s="12">
        <v>81168511</v>
      </c>
      <c r="I79" s="12">
        <v>82919227</v>
      </c>
      <c r="J79" s="22">
        <v>2.16</v>
      </c>
      <c r="K79" s="12">
        <v>861845</v>
      </c>
      <c r="L79" s="12">
        <v>1508294</v>
      </c>
      <c r="M79" s="12">
        <v>80306666</v>
      </c>
      <c r="N79" s="12">
        <v>81410933</v>
      </c>
      <c r="O79" s="12">
        <v>80306666</v>
      </c>
      <c r="P79" s="12">
        <v>81410933</v>
      </c>
      <c r="Q79" s="12">
        <v>0</v>
      </c>
      <c r="R79" s="12">
        <v>0</v>
      </c>
      <c r="S79" s="12">
        <v>4523</v>
      </c>
      <c r="T79" s="12">
        <v>4650</v>
      </c>
      <c r="U79" s="11">
        <v>2.81</v>
      </c>
      <c r="V79" s="13"/>
    </row>
    <row r="80" spans="1:22" x14ac:dyDescent="0.3">
      <c r="A80" t="str">
        <f>"580203"</f>
        <v>580203</v>
      </c>
      <c r="B80" t="s">
        <v>66</v>
      </c>
      <c r="C80" s="10">
        <v>90051337</v>
      </c>
      <c r="D80" s="10">
        <v>91947730</v>
      </c>
      <c r="E80" s="22">
        <v>2.11</v>
      </c>
      <c r="F80" s="12">
        <v>55031337</v>
      </c>
      <c r="G80" s="12">
        <v>56220730</v>
      </c>
      <c r="H80" s="12">
        <v>55031337</v>
      </c>
      <c r="I80" s="12">
        <v>56220730</v>
      </c>
      <c r="J80" s="22">
        <v>2.16</v>
      </c>
      <c r="K80" s="12">
        <v>1778207</v>
      </c>
      <c r="L80" s="12">
        <v>1734148</v>
      </c>
      <c r="M80" s="12">
        <v>53255688</v>
      </c>
      <c r="N80" s="12">
        <v>54486583</v>
      </c>
      <c r="O80" s="12">
        <v>53253130</v>
      </c>
      <c r="P80" s="12">
        <v>54486582</v>
      </c>
      <c r="Q80" s="12">
        <v>2558</v>
      </c>
      <c r="R80" s="12">
        <v>1</v>
      </c>
      <c r="S80" s="12">
        <v>3797</v>
      </c>
      <c r="T80" s="12">
        <v>3773</v>
      </c>
      <c r="U80" s="11">
        <v>-0.63</v>
      </c>
      <c r="V80" s="13"/>
    </row>
    <row r="81" spans="1:22" x14ac:dyDescent="0.3">
      <c r="A81" t="str">
        <f>"580413"</f>
        <v>580413</v>
      </c>
      <c r="B81" t="s">
        <v>155</v>
      </c>
      <c r="C81" s="10">
        <v>162794840</v>
      </c>
      <c r="D81" s="10">
        <v>170505675</v>
      </c>
      <c r="E81" s="22">
        <v>4.74</v>
      </c>
      <c r="F81" s="12">
        <v>112183534</v>
      </c>
      <c r="G81" s="12">
        <v>114599696</v>
      </c>
      <c r="H81" s="12">
        <v>112183534</v>
      </c>
      <c r="I81" s="12">
        <v>114599696</v>
      </c>
      <c r="J81" s="22">
        <v>2.15</v>
      </c>
      <c r="K81" s="12">
        <v>2948705</v>
      </c>
      <c r="L81" s="12">
        <v>2985644</v>
      </c>
      <c r="M81" s="12">
        <v>109234829</v>
      </c>
      <c r="N81" s="12">
        <v>111614052</v>
      </c>
      <c r="O81" s="12">
        <v>109234829</v>
      </c>
      <c r="P81" s="12">
        <v>111614052</v>
      </c>
      <c r="Q81" s="12">
        <v>0</v>
      </c>
      <c r="R81" s="12">
        <v>0</v>
      </c>
      <c r="S81" s="12">
        <v>5932</v>
      </c>
      <c r="T81" s="12">
        <v>5866</v>
      </c>
      <c r="U81" s="11">
        <v>-1.1100000000000001</v>
      </c>
      <c r="V81" s="13"/>
    </row>
    <row r="82" spans="1:22" x14ac:dyDescent="0.3">
      <c r="A82" t="str">
        <f>"580404"</f>
        <v>580404</v>
      </c>
      <c r="B82" t="s">
        <v>131</v>
      </c>
      <c r="C82" s="10">
        <v>163306840</v>
      </c>
      <c r="D82" s="10">
        <v>166810381</v>
      </c>
      <c r="E82" s="22">
        <v>2.15</v>
      </c>
      <c r="F82" s="12">
        <v>142972406</v>
      </c>
      <c r="G82" s="12">
        <v>145977791</v>
      </c>
      <c r="H82" s="12">
        <v>142972406</v>
      </c>
      <c r="I82" s="12">
        <v>145977791</v>
      </c>
      <c r="J82" s="22">
        <v>2.1</v>
      </c>
      <c r="K82" s="12">
        <v>3664680</v>
      </c>
      <c r="L82" s="12">
        <v>4077127</v>
      </c>
      <c r="M82" s="12">
        <v>139606715</v>
      </c>
      <c r="N82" s="12">
        <v>142298045</v>
      </c>
      <c r="O82" s="12">
        <v>139307726</v>
      </c>
      <c r="P82" s="12">
        <v>141900664</v>
      </c>
      <c r="Q82" s="12">
        <v>298989</v>
      </c>
      <c r="R82" s="12">
        <v>397381</v>
      </c>
      <c r="S82" s="12">
        <v>5339</v>
      </c>
      <c r="T82" s="12">
        <v>5112</v>
      </c>
      <c r="U82" s="11">
        <v>-4.25</v>
      </c>
      <c r="V82" s="13"/>
    </row>
    <row r="83" spans="1:22" x14ac:dyDescent="0.3">
      <c r="A83" t="str">
        <f>"580701"</f>
        <v>580701</v>
      </c>
      <c r="B83" t="s">
        <v>151</v>
      </c>
      <c r="C83" s="10">
        <v>11327228</v>
      </c>
      <c r="D83" s="10">
        <v>11714448</v>
      </c>
      <c r="E83" s="22">
        <v>3.42</v>
      </c>
      <c r="F83" s="12">
        <v>10131788</v>
      </c>
      <c r="G83" s="12">
        <v>10343159</v>
      </c>
      <c r="H83" s="12">
        <v>10131788</v>
      </c>
      <c r="I83" s="12">
        <v>10343159</v>
      </c>
      <c r="J83" s="22">
        <v>2.09</v>
      </c>
      <c r="K83" s="12">
        <v>406668</v>
      </c>
      <c r="L83" s="12">
        <v>405969</v>
      </c>
      <c r="M83" s="12">
        <v>9725120</v>
      </c>
      <c r="N83" s="12">
        <v>9937190</v>
      </c>
      <c r="O83" s="12">
        <v>9725120</v>
      </c>
      <c r="P83" s="12">
        <v>9937190</v>
      </c>
      <c r="Q83" s="12">
        <v>0</v>
      </c>
      <c r="R83" s="12">
        <v>0</v>
      </c>
      <c r="S83" s="12">
        <v>225</v>
      </c>
      <c r="T83" s="12">
        <v>215</v>
      </c>
      <c r="U83" s="11">
        <v>-4.4400000000000004</v>
      </c>
      <c r="V83" s="13"/>
    </row>
    <row r="84" spans="1:22" x14ac:dyDescent="0.3">
      <c r="A84" t="str">
        <f>"580232"</f>
        <v>580232</v>
      </c>
      <c r="B84" t="s">
        <v>170</v>
      </c>
      <c r="C84" s="10">
        <v>236326899</v>
      </c>
      <c r="D84" s="10">
        <v>240038811</v>
      </c>
      <c r="E84" s="22">
        <v>1.57</v>
      </c>
      <c r="F84" s="12">
        <v>97660190</v>
      </c>
      <c r="G84" s="12">
        <v>99641391</v>
      </c>
      <c r="H84" s="12">
        <v>97660190</v>
      </c>
      <c r="I84" s="12">
        <v>99641391</v>
      </c>
      <c r="J84" s="22">
        <v>2.0299999999999998</v>
      </c>
      <c r="K84" s="12">
        <v>0</v>
      </c>
      <c r="L84" s="12">
        <v>0</v>
      </c>
      <c r="M84" s="12">
        <v>98660190</v>
      </c>
      <c r="N84" s="12">
        <v>100975964</v>
      </c>
      <c r="O84" s="12">
        <v>97660190</v>
      </c>
      <c r="P84" s="12">
        <v>99641391</v>
      </c>
      <c r="Q84" s="12">
        <v>1000000</v>
      </c>
      <c r="R84" s="12">
        <v>1334573</v>
      </c>
      <c r="S84" s="12">
        <v>8936</v>
      </c>
      <c r="T84" s="12">
        <v>8951</v>
      </c>
      <c r="U84" s="11">
        <v>0.17</v>
      </c>
      <c r="V84" s="13"/>
    </row>
    <row r="85" spans="1:22" x14ac:dyDescent="0.3">
      <c r="A85" t="str">
        <f>"580235"</f>
        <v>580235</v>
      </c>
      <c r="B85" t="s">
        <v>154</v>
      </c>
      <c r="C85" s="10">
        <v>129595729</v>
      </c>
      <c r="D85" s="10">
        <v>132158005</v>
      </c>
      <c r="E85" s="22">
        <v>1.98</v>
      </c>
      <c r="F85" s="12">
        <v>59032115</v>
      </c>
      <c r="G85" s="12">
        <v>60217689</v>
      </c>
      <c r="H85" s="12">
        <v>59032115</v>
      </c>
      <c r="I85" s="12">
        <v>60217689</v>
      </c>
      <c r="J85" s="22">
        <v>2.0099999999999998</v>
      </c>
      <c r="K85" s="12">
        <v>0</v>
      </c>
      <c r="L85" s="12">
        <v>0</v>
      </c>
      <c r="M85" s="12">
        <v>59032115</v>
      </c>
      <c r="N85" s="12">
        <v>60217689</v>
      </c>
      <c r="O85" s="12">
        <v>59032115</v>
      </c>
      <c r="P85" s="12">
        <v>60217689</v>
      </c>
      <c r="Q85" s="12">
        <v>0</v>
      </c>
      <c r="R85" s="12">
        <v>0</v>
      </c>
      <c r="S85" s="12">
        <v>4403</v>
      </c>
      <c r="T85" s="12">
        <v>4353</v>
      </c>
      <c r="U85" s="11">
        <v>-1.1399999999999999</v>
      </c>
      <c r="V85" s="13"/>
    </row>
    <row r="86" spans="1:22" x14ac:dyDescent="0.3">
      <c r="A86" t="str">
        <f>"280100"</f>
        <v>280100</v>
      </c>
      <c r="B86" t="s">
        <v>92</v>
      </c>
      <c r="C86" s="10">
        <v>85907869</v>
      </c>
      <c r="D86" s="10">
        <v>88209126</v>
      </c>
      <c r="E86" s="22">
        <v>2.68</v>
      </c>
      <c r="F86" s="12">
        <v>66804233</v>
      </c>
      <c r="G86" s="12">
        <v>68134737</v>
      </c>
      <c r="H86" s="12">
        <v>66804233</v>
      </c>
      <c r="I86" s="12">
        <v>68134737</v>
      </c>
      <c r="J86" s="22">
        <v>1.99</v>
      </c>
      <c r="K86" s="12">
        <v>979588</v>
      </c>
      <c r="L86" s="12">
        <v>899064</v>
      </c>
      <c r="M86" s="12">
        <v>65824645</v>
      </c>
      <c r="N86" s="12">
        <v>67235673</v>
      </c>
      <c r="O86" s="12">
        <v>65824645</v>
      </c>
      <c r="P86" s="12">
        <v>67235673</v>
      </c>
      <c r="Q86" s="12">
        <v>0</v>
      </c>
      <c r="R86" s="12">
        <v>0</v>
      </c>
      <c r="S86" s="12">
        <v>3462</v>
      </c>
      <c r="T86" s="12">
        <v>3348</v>
      </c>
      <c r="U86" s="11">
        <v>-3.29</v>
      </c>
      <c r="V86" s="13"/>
    </row>
    <row r="87" spans="1:22" x14ac:dyDescent="0.3">
      <c r="A87" t="str">
        <f>"280205"</f>
        <v>280205</v>
      </c>
      <c r="B87" t="s">
        <v>110</v>
      </c>
      <c r="C87" s="10">
        <v>210218722</v>
      </c>
      <c r="D87" s="10">
        <v>215892556</v>
      </c>
      <c r="E87" s="22">
        <v>2.7</v>
      </c>
      <c r="F87" s="12">
        <v>136270739</v>
      </c>
      <c r="G87" s="12">
        <v>138984161</v>
      </c>
      <c r="H87" s="12">
        <v>136270739</v>
      </c>
      <c r="I87" s="12">
        <v>138984161</v>
      </c>
      <c r="J87" s="22">
        <v>1.99</v>
      </c>
      <c r="K87" s="12">
        <v>740061</v>
      </c>
      <c r="L87" s="12">
        <v>451290</v>
      </c>
      <c r="M87" s="12">
        <v>135530678</v>
      </c>
      <c r="N87" s="12">
        <v>138532871</v>
      </c>
      <c r="O87" s="12">
        <v>135530678</v>
      </c>
      <c r="P87" s="12">
        <v>138532871</v>
      </c>
      <c r="Q87" s="12">
        <v>0</v>
      </c>
      <c r="R87" s="12">
        <v>0</v>
      </c>
      <c r="S87" s="12">
        <v>7014</v>
      </c>
      <c r="T87" s="12">
        <v>7052</v>
      </c>
      <c r="U87" s="11">
        <v>0.54</v>
      </c>
      <c r="V87" s="13"/>
    </row>
    <row r="88" spans="1:22" x14ac:dyDescent="0.3">
      <c r="A88" t="str">
        <f>"280411"</f>
        <v>280411</v>
      </c>
      <c r="B88" t="s">
        <v>67</v>
      </c>
      <c r="C88" s="10">
        <v>49279492</v>
      </c>
      <c r="D88" s="10">
        <v>49440424</v>
      </c>
      <c r="E88" s="22">
        <v>0.33</v>
      </c>
      <c r="F88" s="12">
        <v>41690546</v>
      </c>
      <c r="G88" s="12">
        <v>42519900</v>
      </c>
      <c r="H88" s="12">
        <v>41690546</v>
      </c>
      <c r="I88" s="12">
        <v>42519900</v>
      </c>
      <c r="J88" s="22">
        <v>1.99</v>
      </c>
      <c r="K88" s="12">
        <v>388769</v>
      </c>
      <c r="L88" s="12">
        <v>530137</v>
      </c>
      <c r="M88" s="12">
        <v>41356605</v>
      </c>
      <c r="N88" s="12">
        <v>42295618</v>
      </c>
      <c r="O88" s="12">
        <v>41301777</v>
      </c>
      <c r="P88" s="12">
        <v>41989763</v>
      </c>
      <c r="Q88" s="12">
        <v>54828</v>
      </c>
      <c r="R88" s="12">
        <v>305855</v>
      </c>
      <c r="S88" s="12">
        <v>1369</v>
      </c>
      <c r="T88" s="12">
        <v>1353</v>
      </c>
      <c r="U88" s="11">
        <v>-1.17</v>
      </c>
      <c r="V88" s="13"/>
    </row>
    <row r="89" spans="1:22" x14ac:dyDescent="0.3">
      <c r="A89" t="str">
        <f>"280504"</f>
        <v>280504</v>
      </c>
      <c r="B89" t="s">
        <v>137</v>
      </c>
      <c r="C89" s="10">
        <v>152196856</v>
      </c>
      <c r="D89" s="10">
        <v>157166366</v>
      </c>
      <c r="E89" s="22">
        <v>3.27</v>
      </c>
      <c r="F89" s="12">
        <v>121020994</v>
      </c>
      <c r="G89" s="12">
        <v>123417820</v>
      </c>
      <c r="H89" s="12">
        <v>121020994</v>
      </c>
      <c r="I89" s="12">
        <v>123417820</v>
      </c>
      <c r="J89" s="22">
        <v>1.98</v>
      </c>
      <c r="K89" s="12">
        <v>3265023</v>
      </c>
      <c r="L89" s="12">
        <v>4430312</v>
      </c>
      <c r="M89" s="12">
        <v>118851657</v>
      </c>
      <c r="N89" s="12">
        <v>119916500</v>
      </c>
      <c r="O89" s="12">
        <v>117755971</v>
      </c>
      <c r="P89" s="12">
        <v>118987508</v>
      </c>
      <c r="Q89" s="12">
        <v>1095686</v>
      </c>
      <c r="R89" s="12">
        <v>928992</v>
      </c>
      <c r="S89" s="12">
        <v>4838</v>
      </c>
      <c r="T89" s="12">
        <v>4825</v>
      </c>
      <c r="U89" s="11">
        <v>-0.27</v>
      </c>
      <c r="V89" s="13"/>
    </row>
    <row r="90" spans="1:22" x14ac:dyDescent="0.3">
      <c r="A90" t="str">
        <f>"580201"</f>
        <v>580201</v>
      </c>
      <c r="B90" t="s">
        <v>160</v>
      </c>
      <c r="C90" s="10">
        <v>204444527</v>
      </c>
      <c r="D90" s="10">
        <v>209803354</v>
      </c>
      <c r="E90" s="22">
        <v>2.62</v>
      </c>
      <c r="F90" s="12">
        <v>151992599</v>
      </c>
      <c r="G90" s="12">
        <v>154981001</v>
      </c>
      <c r="H90" s="12">
        <v>151992599</v>
      </c>
      <c r="I90" s="12">
        <v>154981001</v>
      </c>
      <c r="J90" s="22">
        <v>1.97</v>
      </c>
      <c r="K90" s="12">
        <v>8521389</v>
      </c>
      <c r="L90" s="12">
        <v>8297125</v>
      </c>
      <c r="M90" s="12">
        <v>143471210</v>
      </c>
      <c r="N90" s="12">
        <v>146683876</v>
      </c>
      <c r="O90" s="12">
        <v>143471210</v>
      </c>
      <c r="P90" s="12">
        <v>146683876</v>
      </c>
      <c r="Q90" s="12">
        <v>0</v>
      </c>
      <c r="R90" s="12">
        <v>0</v>
      </c>
      <c r="S90" s="12">
        <v>6113</v>
      </c>
      <c r="T90" s="12">
        <v>5900</v>
      </c>
      <c r="U90" s="11">
        <v>-3.48</v>
      </c>
      <c r="V90" s="13"/>
    </row>
    <row r="91" spans="1:22" x14ac:dyDescent="0.3">
      <c r="A91" t="str">
        <f>"581004"</f>
        <v>581004</v>
      </c>
      <c r="B91" t="s">
        <v>87</v>
      </c>
      <c r="C91" s="10">
        <v>3651419</v>
      </c>
      <c r="D91" s="10">
        <v>3705582</v>
      </c>
      <c r="E91" s="22">
        <v>1.48</v>
      </c>
      <c r="F91" s="12">
        <v>3200363</v>
      </c>
      <c r="G91" s="12">
        <v>3264370</v>
      </c>
      <c r="H91" s="12">
        <v>3251363</v>
      </c>
      <c r="I91" s="12">
        <v>3315370</v>
      </c>
      <c r="J91" s="22">
        <v>1.97</v>
      </c>
      <c r="K91" s="12">
        <v>0</v>
      </c>
      <c r="L91" s="12">
        <v>0</v>
      </c>
      <c r="M91" s="12">
        <v>3200363</v>
      </c>
      <c r="N91" s="12">
        <v>3264370</v>
      </c>
      <c r="O91" s="12">
        <v>3200363</v>
      </c>
      <c r="P91" s="12">
        <v>3264370</v>
      </c>
      <c r="Q91" s="12">
        <v>0</v>
      </c>
      <c r="R91" s="12">
        <v>0</v>
      </c>
      <c r="S91" s="12">
        <v>69</v>
      </c>
      <c r="T91" s="12">
        <v>70</v>
      </c>
      <c r="U91" s="11">
        <v>1.45</v>
      </c>
      <c r="V91" s="13"/>
    </row>
    <row r="92" spans="1:22" x14ac:dyDescent="0.3">
      <c r="A92" t="str">
        <f>"280410"</f>
        <v>280410</v>
      </c>
      <c r="B92" t="s">
        <v>123</v>
      </c>
      <c r="C92" s="10">
        <v>94444259</v>
      </c>
      <c r="D92" s="10">
        <v>98195200</v>
      </c>
      <c r="E92" s="22">
        <v>3.97</v>
      </c>
      <c r="F92" s="12">
        <v>79441368</v>
      </c>
      <c r="G92" s="12">
        <v>80998420</v>
      </c>
      <c r="H92" s="12">
        <v>79441368</v>
      </c>
      <c r="I92" s="12">
        <v>80998420</v>
      </c>
      <c r="J92" s="22">
        <v>1.96</v>
      </c>
      <c r="K92" s="12">
        <v>1741418</v>
      </c>
      <c r="L92" s="12">
        <v>1763854</v>
      </c>
      <c r="M92" s="12">
        <v>77699950</v>
      </c>
      <c r="N92" s="12">
        <v>79365349</v>
      </c>
      <c r="O92" s="12">
        <v>77699950</v>
      </c>
      <c r="P92" s="12">
        <v>79234566</v>
      </c>
      <c r="Q92" s="12">
        <v>0</v>
      </c>
      <c r="R92" s="12">
        <v>130783</v>
      </c>
      <c r="S92" s="12">
        <v>2800</v>
      </c>
      <c r="T92" s="12">
        <v>2850</v>
      </c>
      <c r="U92" s="11">
        <v>1.79</v>
      </c>
      <c r="V92" s="13"/>
    </row>
    <row r="93" spans="1:22" x14ac:dyDescent="0.3">
      <c r="A93" t="str">
        <f>"580207"</f>
        <v>580207</v>
      </c>
      <c r="B93" t="s">
        <v>125</v>
      </c>
      <c r="C93" s="10">
        <v>59272525</v>
      </c>
      <c r="D93" s="10">
        <v>60203745</v>
      </c>
      <c r="E93" s="22">
        <v>1.57</v>
      </c>
      <c r="F93" s="12">
        <v>39350460</v>
      </c>
      <c r="G93" s="12">
        <v>40117049</v>
      </c>
      <c r="H93" s="12">
        <v>39350460</v>
      </c>
      <c r="I93" s="12">
        <v>40117049</v>
      </c>
      <c r="J93" s="22">
        <v>1.95</v>
      </c>
      <c r="K93" s="12">
        <v>610930</v>
      </c>
      <c r="L93" s="12">
        <v>538508</v>
      </c>
      <c r="M93" s="12">
        <v>38739530</v>
      </c>
      <c r="N93" s="12">
        <v>39578541</v>
      </c>
      <c r="O93" s="12">
        <v>38739530</v>
      </c>
      <c r="P93" s="12">
        <v>39578541</v>
      </c>
      <c r="Q93" s="12">
        <v>0</v>
      </c>
      <c r="R93" s="12">
        <v>0</v>
      </c>
      <c r="S93" s="12">
        <v>2304</v>
      </c>
      <c r="T93" s="12">
        <v>2246</v>
      </c>
      <c r="U93" s="11">
        <v>-2.52</v>
      </c>
      <c r="V93" s="13"/>
    </row>
    <row r="94" spans="1:22" x14ac:dyDescent="0.3">
      <c r="A94" t="str">
        <f>"280208"</f>
        <v>280208</v>
      </c>
      <c r="B94" t="s">
        <v>144</v>
      </c>
      <c r="C94" s="10">
        <v>99272698</v>
      </c>
      <c r="D94" s="10">
        <v>103088877</v>
      </c>
      <c r="E94" s="22">
        <v>3.84</v>
      </c>
      <c r="F94" s="12">
        <v>21833396</v>
      </c>
      <c r="G94" s="12">
        <v>22255793</v>
      </c>
      <c r="H94" s="12">
        <v>21833396</v>
      </c>
      <c r="I94" s="12">
        <v>22255793</v>
      </c>
      <c r="J94" s="22">
        <v>1.93</v>
      </c>
      <c r="K94" s="12">
        <v>0</v>
      </c>
      <c r="L94" s="12">
        <v>0</v>
      </c>
      <c r="M94" s="12">
        <v>22084790</v>
      </c>
      <c r="N94" s="12">
        <v>22554625</v>
      </c>
      <c r="O94" s="12">
        <v>21833396</v>
      </c>
      <c r="P94" s="12">
        <v>22255793</v>
      </c>
      <c r="Q94" s="12">
        <v>251394</v>
      </c>
      <c r="R94" s="12">
        <v>298832</v>
      </c>
      <c r="S94" s="12">
        <v>3302</v>
      </c>
      <c r="T94" s="12">
        <v>3350</v>
      </c>
      <c r="U94" s="11">
        <v>1.45</v>
      </c>
      <c r="V94" s="13"/>
    </row>
    <row r="95" spans="1:22" x14ac:dyDescent="0.3">
      <c r="A95" t="str">
        <f>"280523"</f>
        <v>280523</v>
      </c>
      <c r="B95" t="s">
        <v>118</v>
      </c>
      <c r="C95" s="10">
        <v>194619501</v>
      </c>
      <c r="D95" s="10">
        <v>199808099</v>
      </c>
      <c r="E95" s="22">
        <v>2.67</v>
      </c>
      <c r="F95" s="12">
        <v>156090323</v>
      </c>
      <c r="G95" s="12">
        <v>159106027</v>
      </c>
      <c r="H95" s="12">
        <v>156090323</v>
      </c>
      <c r="I95" s="12">
        <v>159106027</v>
      </c>
      <c r="J95" s="22">
        <v>1.93</v>
      </c>
      <c r="K95" s="12">
        <v>4165760</v>
      </c>
      <c r="L95" s="12">
        <v>3076797</v>
      </c>
      <c r="M95" s="12">
        <v>151970382</v>
      </c>
      <c r="N95" s="12">
        <v>156169121</v>
      </c>
      <c r="O95" s="12">
        <v>151924563</v>
      </c>
      <c r="P95" s="12">
        <v>156029230</v>
      </c>
      <c r="Q95" s="12">
        <v>45819</v>
      </c>
      <c r="R95" s="12">
        <v>139891</v>
      </c>
      <c r="S95" s="12">
        <v>6892</v>
      </c>
      <c r="T95" s="12">
        <v>6741</v>
      </c>
      <c r="U95" s="11">
        <v>-2.19</v>
      </c>
      <c r="V95" s="13"/>
    </row>
    <row r="96" spans="1:22" x14ac:dyDescent="0.3">
      <c r="A96" t="str">
        <f>"580301"</f>
        <v>580301</v>
      </c>
      <c r="B96" t="s">
        <v>75</v>
      </c>
      <c r="C96" s="10">
        <v>68306098</v>
      </c>
      <c r="D96" s="10">
        <v>69846198</v>
      </c>
      <c r="E96" s="22">
        <v>2.25</v>
      </c>
      <c r="F96" s="12">
        <v>49877575</v>
      </c>
      <c r="G96" s="12">
        <v>50834357</v>
      </c>
      <c r="H96" s="12">
        <v>49877575</v>
      </c>
      <c r="I96" s="12">
        <v>50834357</v>
      </c>
      <c r="J96" s="22">
        <v>1.92</v>
      </c>
      <c r="K96" s="12">
        <v>6123815</v>
      </c>
      <c r="L96" s="12">
        <v>5780145</v>
      </c>
      <c r="M96" s="12">
        <v>43753760</v>
      </c>
      <c r="N96" s="12">
        <v>45054212</v>
      </c>
      <c r="O96" s="12">
        <v>43753760</v>
      </c>
      <c r="P96" s="12">
        <v>45054212</v>
      </c>
      <c r="Q96" s="12">
        <v>0</v>
      </c>
      <c r="R96" s="12">
        <v>0</v>
      </c>
      <c r="S96" s="12">
        <v>1880</v>
      </c>
      <c r="T96" s="12">
        <v>1818</v>
      </c>
      <c r="U96" s="11">
        <v>-3.3</v>
      </c>
      <c r="V96" s="13"/>
    </row>
    <row r="97" spans="1:22" x14ac:dyDescent="0.3">
      <c r="A97" t="str">
        <f>"280501"</f>
        <v>280501</v>
      </c>
      <c r="B97" t="s">
        <v>130</v>
      </c>
      <c r="C97" s="10">
        <v>102113515</v>
      </c>
      <c r="D97" s="10">
        <v>104868519</v>
      </c>
      <c r="E97" s="22">
        <v>2.7</v>
      </c>
      <c r="F97" s="12">
        <v>84488575</v>
      </c>
      <c r="G97" s="12">
        <v>86086546</v>
      </c>
      <c r="H97" s="12">
        <v>84488575</v>
      </c>
      <c r="I97" s="12">
        <v>86086546</v>
      </c>
      <c r="J97" s="22">
        <v>1.89</v>
      </c>
      <c r="K97" s="12">
        <v>4524542</v>
      </c>
      <c r="L97" s="12">
        <v>4683494</v>
      </c>
      <c r="M97" s="12">
        <v>79964033</v>
      </c>
      <c r="N97" s="12">
        <v>81700531</v>
      </c>
      <c r="O97" s="12">
        <v>79964033</v>
      </c>
      <c r="P97" s="12">
        <v>81403052</v>
      </c>
      <c r="Q97" s="12">
        <v>0</v>
      </c>
      <c r="R97" s="12">
        <v>297479</v>
      </c>
      <c r="S97" s="12">
        <v>2658</v>
      </c>
      <c r="T97" s="12">
        <v>2638</v>
      </c>
      <c r="U97" s="11">
        <v>-0.75</v>
      </c>
      <c r="V97" s="13"/>
    </row>
    <row r="98" spans="1:22" x14ac:dyDescent="0.3">
      <c r="A98" t="str">
        <f>"280517"</f>
        <v>280517</v>
      </c>
      <c r="B98" t="s">
        <v>102</v>
      </c>
      <c r="C98" s="10">
        <v>134781267</v>
      </c>
      <c r="D98" s="10">
        <v>135686223</v>
      </c>
      <c r="E98" s="22">
        <v>0.67</v>
      </c>
      <c r="F98" s="12">
        <v>100342028</v>
      </c>
      <c r="G98" s="12">
        <v>102239710</v>
      </c>
      <c r="H98" s="12">
        <v>100402028</v>
      </c>
      <c r="I98" s="12">
        <v>102299710</v>
      </c>
      <c r="J98" s="22">
        <v>1.89</v>
      </c>
      <c r="K98" s="12">
        <v>2941058</v>
      </c>
      <c r="L98" s="12">
        <v>2425824</v>
      </c>
      <c r="M98" s="12">
        <v>97460970</v>
      </c>
      <c r="N98" s="12">
        <v>99873886</v>
      </c>
      <c r="O98" s="12">
        <v>97460970</v>
      </c>
      <c r="P98" s="12">
        <v>99873886</v>
      </c>
      <c r="Q98" s="12">
        <v>0</v>
      </c>
      <c r="R98" s="12">
        <v>0</v>
      </c>
      <c r="S98" s="12">
        <v>5258</v>
      </c>
      <c r="T98" s="12">
        <v>5294</v>
      </c>
      <c r="U98" s="11">
        <v>0.68</v>
      </c>
      <c r="V98" s="13"/>
    </row>
    <row r="99" spans="1:22" x14ac:dyDescent="0.3">
      <c r="A99" t="str">
        <f>"280503"</f>
        <v>280503</v>
      </c>
      <c r="B99" t="s">
        <v>112</v>
      </c>
      <c r="C99" s="10">
        <v>84082613</v>
      </c>
      <c r="D99" s="10">
        <v>85612108</v>
      </c>
      <c r="E99" s="22">
        <v>1.82</v>
      </c>
      <c r="F99" s="12">
        <v>78283529</v>
      </c>
      <c r="G99" s="12">
        <v>79749608</v>
      </c>
      <c r="H99" s="12">
        <v>78283529</v>
      </c>
      <c r="I99" s="12">
        <v>79749608</v>
      </c>
      <c r="J99" s="22">
        <v>1.87</v>
      </c>
      <c r="K99" s="12">
        <v>3622810</v>
      </c>
      <c r="L99" s="12">
        <v>3479606</v>
      </c>
      <c r="M99" s="12">
        <v>74685638</v>
      </c>
      <c r="N99" s="12">
        <v>76714715</v>
      </c>
      <c r="O99" s="12">
        <v>74660719</v>
      </c>
      <c r="P99" s="12">
        <v>76270002</v>
      </c>
      <c r="Q99" s="12">
        <v>24919</v>
      </c>
      <c r="R99" s="12">
        <v>444713</v>
      </c>
      <c r="S99" s="12">
        <v>2065</v>
      </c>
      <c r="T99" s="12">
        <v>2040</v>
      </c>
      <c r="U99" s="11">
        <v>-1.21</v>
      </c>
      <c r="V99" s="13"/>
    </row>
    <row r="100" spans="1:22" x14ac:dyDescent="0.3">
      <c r="A100" t="str">
        <f>"580912"</f>
        <v>580912</v>
      </c>
      <c r="B100" t="s">
        <v>82</v>
      </c>
      <c r="C100" s="10">
        <v>92922780</v>
      </c>
      <c r="D100" s="10">
        <v>93502384</v>
      </c>
      <c r="E100" s="22">
        <v>0.62</v>
      </c>
      <c r="F100" s="12">
        <v>53217393</v>
      </c>
      <c r="G100" s="12">
        <v>54191936</v>
      </c>
      <c r="H100" s="12">
        <v>53217393</v>
      </c>
      <c r="I100" s="12">
        <v>54191936</v>
      </c>
      <c r="J100" s="22">
        <v>1.83</v>
      </c>
      <c r="K100" s="12">
        <v>940857</v>
      </c>
      <c r="L100" s="12">
        <v>420690</v>
      </c>
      <c r="M100" s="12">
        <v>52276536</v>
      </c>
      <c r="N100" s="12">
        <v>53771246</v>
      </c>
      <c r="O100" s="12">
        <v>52276536</v>
      </c>
      <c r="P100" s="12">
        <v>53771246</v>
      </c>
      <c r="Q100" s="12">
        <v>0</v>
      </c>
      <c r="R100" s="12">
        <v>0</v>
      </c>
      <c r="S100" s="12">
        <v>3381</v>
      </c>
      <c r="T100" s="12">
        <v>3222</v>
      </c>
      <c r="U100" s="11">
        <v>-4.7</v>
      </c>
      <c r="V100" s="13"/>
    </row>
    <row r="101" spans="1:22" x14ac:dyDescent="0.3">
      <c r="A101" t="str">
        <f>"280518"</f>
        <v>280518</v>
      </c>
      <c r="B101" t="s">
        <v>136</v>
      </c>
      <c r="C101" s="10">
        <v>91509907</v>
      </c>
      <c r="D101" s="10">
        <v>93851980</v>
      </c>
      <c r="E101" s="22">
        <v>2.56</v>
      </c>
      <c r="F101" s="12">
        <v>64259355</v>
      </c>
      <c r="G101" s="12">
        <v>65383894</v>
      </c>
      <c r="H101" s="12">
        <v>64259355</v>
      </c>
      <c r="I101" s="12">
        <v>65383894</v>
      </c>
      <c r="J101" s="22">
        <v>1.75</v>
      </c>
      <c r="K101" s="12">
        <v>2260893</v>
      </c>
      <c r="L101" s="12">
        <v>2068450</v>
      </c>
      <c r="M101" s="12">
        <v>62540207</v>
      </c>
      <c r="N101" s="12">
        <v>63470166</v>
      </c>
      <c r="O101" s="12">
        <v>61998462</v>
      </c>
      <c r="P101" s="12">
        <v>63315444</v>
      </c>
      <c r="Q101" s="12">
        <v>541745</v>
      </c>
      <c r="R101" s="12">
        <v>154722</v>
      </c>
      <c r="S101" s="12">
        <v>2902</v>
      </c>
      <c r="T101" s="12">
        <v>2837</v>
      </c>
      <c r="U101" s="11">
        <v>-2.2400000000000002</v>
      </c>
      <c r="V101" s="13"/>
    </row>
    <row r="102" spans="1:22" x14ac:dyDescent="0.3">
      <c r="A102" t="str">
        <f>"280403"</f>
        <v>280403</v>
      </c>
      <c r="B102" t="s">
        <v>145</v>
      </c>
      <c r="C102" s="10">
        <v>107181298</v>
      </c>
      <c r="D102" s="10">
        <v>109959967</v>
      </c>
      <c r="E102" s="22">
        <v>2.59</v>
      </c>
      <c r="F102" s="12">
        <v>91620879</v>
      </c>
      <c r="G102" s="12">
        <v>93199626</v>
      </c>
      <c r="H102" s="12">
        <v>91620879</v>
      </c>
      <c r="I102" s="12">
        <v>93199626</v>
      </c>
      <c r="J102" s="22">
        <v>1.72</v>
      </c>
      <c r="K102" s="12">
        <v>3882353</v>
      </c>
      <c r="L102" s="12">
        <v>3865328</v>
      </c>
      <c r="M102" s="12">
        <v>88592849</v>
      </c>
      <c r="N102" s="12">
        <v>91018545</v>
      </c>
      <c r="O102" s="12">
        <v>87738526</v>
      </c>
      <c r="P102" s="12">
        <v>89334298</v>
      </c>
      <c r="Q102" s="12">
        <v>854323</v>
      </c>
      <c r="R102" s="12">
        <v>1684247</v>
      </c>
      <c r="S102" s="12">
        <v>3133</v>
      </c>
      <c r="T102" s="12">
        <v>3100</v>
      </c>
      <c r="U102" s="11">
        <v>-1.05</v>
      </c>
      <c r="V102" s="13"/>
    </row>
    <row r="103" spans="1:22" x14ac:dyDescent="0.3">
      <c r="A103" t="str">
        <f>"280506"</f>
        <v>280506</v>
      </c>
      <c r="B103" t="s">
        <v>133</v>
      </c>
      <c r="C103" s="10">
        <v>56302323</v>
      </c>
      <c r="D103" s="10">
        <v>57607530</v>
      </c>
      <c r="E103" s="22">
        <v>2.3199999999999998</v>
      </c>
      <c r="F103" s="12">
        <v>50835595</v>
      </c>
      <c r="G103" s="12">
        <v>51709424</v>
      </c>
      <c r="H103" s="12">
        <v>50835595</v>
      </c>
      <c r="I103" s="12">
        <v>51709424</v>
      </c>
      <c r="J103" s="22">
        <v>1.72</v>
      </c>
      <c r="K103" s="12">
        <v>1959244</v>
      </c>
      <c r="L103" s="12">
        <v>2076214</v>
      </c>
      <c r="M103" s="12">
        <v>48954632</v>
      </c>
      <c r="N103" s="12">
        <v>50087906</v>
      </c>
      <c r="O103" s="12">
        <v>48876351</v>
      </c>
      <c r="P103" s="12">
        <v>49633210</v>
      </c>
      <c r="Q103" s="12">
        <v>78281</v>
      </c>
      <c r="R103" s="12">
        <v>454696</v>
      </c>
      <c r="S103" s="12">
        <v>1607</v>
      </c>
      <c r="T103" s="12">
        <v>1605</v>
      </c>
      <c r="U103" s="11">
        <v>-0.12</v>
      </c>
      <c r="V103" s="13"/>
    </row>
    <row r="104" spans="1:22" x14ac:dyDescent="0.3">
      <c r="A104" t="str">
        <f>"580513"</f>
        <v>580513</v>
      </c>
      <c r="B104" t="s">
        <v>69</v>
      </c>
      <c r="C104" s="10">
        <v>203623675</v>
      </c>
      <c r="D104" s="10">
        <v>210833025</v>
      </c>
      <c r="E104" s="22">
        <v>3.54</v>
      </c>
      <c r="F104" s="12">
        <v>90494353</v>
      </c>
      <c r="G104" s="12">
        <v>92025934</v>
      </c>
      <c r="H104" s="12">
        <v>90494353</v>
      </c>
      <c r="I104" s="12">
        <v>92025934</v>
      </c>
      <c r="J104" s="22">
        <v>1.69</v>
      </c>
      <c r="K104" s="12">
        <v>1018753</v>
      </c>
      <c r="L104" s="12">
        <v>1836793</v>
      </c>
      <c r="M104" s="12">
        <v>89475601</v>
      </c>
      <c r="N104" s="12">
        <v>91452877</v>
      </c>
      <c r="O104" s="12">
        <v>89475600</v>
      </c>
      <c r="P104" s="12">
        <v>90189141</v>
      </c>
      <c r="Q104" s="12">
        <v>1</v>
      </c>
      <c r="R104" s="12">
        <v>1263736</v>
      </c>
      <c r="S104" s="12">
        <v>7666</v>
      </c>
      <c r="T104" s="12">
        <v>7591</v>
      </c>
      <c r="U104" s="11">
        <v>-0.98</v>
      </c>
      <c r="V104" s="13"/>
    </row>
    <row r="105" spans="1:22" x14ac:dyDescent="0.3">
      <c r="A105" t="str">
        <f>"580502"</f>
        <v>580502</v>
      </c>
      <c r="B105" t="s">
        <v>106</v>
      </c>
      <c r="C105" s="10">
        <v>82443203</v>
      </c>
      <c r="D105" s="10">
        <v>83956103</v>
      </c>
      <c r="E105" s="22">
        <v>1.84</v>
      </c>
      <c r="F105" s="12">
        <v>57425613</v>
      </c>
      <c r="G105" s="12">
        <v>58377597</v>
      </c>
      <c r="H105" s="12">
        <v>57425613</v>
      </c>
      <c r="I105" s="12">
        <v>58377597</v>
      </c>
      <c r="J105" s="22">
        <v>1.66</v>
      </c>
      <c r="K105" s="12">
        <v>2204300</v>
      </c>
      <c r="L105" s="12">
        <v>2095222</v>
      </c>
      <c r="M105" s="12">
        <v>55221313</v>
      </c>
      <c r="N105" s="12">
        <v>56282375</v>
      </c>
      <c r="O105" s="12">
        <v>55221313</v>
      </c>
      <c r="P105" s="12">
        <v>56282375</v>
      </c>
      <c r="Q105" s="12">
        <v>0</v>
      </c>
      <c r="R105" s="12">
        <v>0</v>
      </c>
      <c r="S105" s="12">
        <v>2790</v>
      </c>
      <c r="T105" s="12">
        <v>2715</v>
      </c>
      <c r="U105" s="11">
        <v>-2.69</v>
      </c>
      <c r="V105" s="13"/>
    </row>
    <row r="106" spans="1:22" x14ac:dyDescent="0.3">
      <c r="A106" t="str">
        <f>"581005"</f>
        <v>581005</v>
      </c>
      <c r="B106" t="s">
        <v>157</v>
      </c>
      <c r="C106" s="10">
        <v>29440000</v>
      </c>
      <c r="D106" s="10">
        <v>29981000</v>
      </c>
      <c r="E106" s="22">
        <v>1.84</v>
      </c>
      <c r="F106" s="12">
        <v>25994058</v>
      </c>
      <c r="G106" s="12">
        <v>26414500</v>
      </c>
      <c r="H106" s="12">
        <v>25994058</v>
      </c>
      <c r="I106" s="12">
        <v>26414500</v>
      </c>
      <c r="J106" s="22">
        <v>1.62</v>
      </c>
      <c r="K106" s="12">
        <v>1144673</v>
      </c>
      <c r="L106" s="12">
        <v>829979</v>
      </c>
      <c r="M106" s="12">
        <v>24870434</v>
      </c>
      <c r="N106" s="12">
        <v>25590576</v>
      </c>
      <c r="O106" s="12">
        <v>24849385</v>
      </c>
      <c r="P106" s="12">
        <v>25584521</v>
      </c>
      <c r="Q106" s="12">
        <v>21049</v>
      </c>
      <c r="R106" s="12">
        <v>6055</v>
      </c>
      <c r="S106" s="12">
        <v>766</v>
      </c>
      <c r="T106" s="12">
        <v>750</v>
      </c>
      <c r="U106" s="11">
        <v>-2.09</v>
      </c>
      <c r="V106" s="13"/>
    </row>
    <row r="107" spans="1:22" x14ac:dyDescent="0.3">
      <c r="A107" t="str">
        <f>"280231"</f>
        <v>280231</v>
      </c>
      <c r="B107" t="s">
        <v>104</v>
      </c>
      <c r="C107" s="10">
        <v>39312704</v>
      </c>
      <c r="D107" s="10">
        <v>39887986</v>
      </c>
      <c r="E107" s="22">
        <v>1.46</v>
      </c>
      <c r="F107" s="12">
        <v>31508198</v>
      </c>
      <c r="G107" s="12">
        <v>31982290</v>
      </c>
      <c r="H107" s="12">
        <v>31508198</v>
      </c>
      <c r="I107" s="12">
        <v>31982290</v>
      </c>
      <c r="J107" s="22">
        <v>1.5</v>
      </c>
      <c r="K107" s="12">
        <v>1731113</v>
      </c>
      <c r="L107" s="12">
        <v>1865926</v>
      </c>
      <c r="M107" s="12">
        <v>30235352</v>
      </c>
      <c r="N107" s="12">
        <v>30637180</v>
      </c>
      <c r="O107" s="12">
        <v>29777085</v>
      </c>
      <c r="P107" s="12">
        <v>30116364</v>
      </c>
      <c r="Q107" s="12">
        <v>458267</v>
      </c>
      <c r="R107" s="12">
        <v>520816</v>
      </c>
      <c r="S107" s="12">
        <v>1066</v>
      </c>
      <c r="T107" s="12">
        <v>1044</v>
      </c>
      <c r="U107" s="11">
        <v>-2.06</v>
      </c>
      <c r="V107" s="13"/>
    </row>
    <row r="108" spans="1:22" x14ac:dyDescent="0.3">
      <c r="A108" t="str">
        <f>"280210"</f>
        <v>280210</v>
      </c>
      <c r="B108" t="s">
        <v>58</v>
      </c>
      <c r="C108" s="10">
        <v>128471371</v>
      </c>
      <c r="D108" s="10">
        <v>131020750</v>
      </c>
      <c r="E108" s="22">
        <v>1.98</v>
      </c>
      <c r="F108" s="12">
        <v>91907272</v>
      </c>
      <c r="G108" s="12">
        <v>93263565</v>
      </c>
      <c r="H108" s="12">
        <v>91907272</v>
      </c>
      <c r="I108" s="12">
        <v>93263565</v>
      </c>
      <c r="J108" s="22">
        <v>1.48</v>
      </c>
      <c r="K108" s="12">
        <v>1387817</v>
      </c>
      <c r="L108" s="12">
        <v>588046</v>
      </c>
      <c r="M108" s="12">
        <v>90519455</v>
      </c>
      <c r="N108" s="12">
        <v>92675519</v>
      </c>
      <c r="O108" s="12">
        <v>90519455</v>
      </c>
      <c r="P108" s="12">
        <v>92675519</v>
      </c>
      <c r="Q108" s="12">
        <v>0</v>
      </c>
      <c r="R108" s="12">
        <v>0</v>
      </c>
      <c r="S108" s="12">
        <v>4626</v>
      </c>
      <c r="T108" s="12">
        <v>4600</v>
      </c>
      <c r="U108" s="11">
        <v>-0.56000000000000005</v>
      </c>
      <c r="V108" s="13"/>
    </row>
    <row r="109" spans="1:22" x14ac:dyDescent="0.3">
      <c r="A109" t="str">
        <f>"580109"</f>
        <v>580109</v>
      </c>
      <c r="B109" t="s">
        <v>171</v>
      </c>
      <c r="C109" s="10">
        <v>68730714</v>
      </c>
      <c r="D109" s="10">
        <v>71318257</v>
      </c>
      <c r="E109" s="22">
        <v>3.76</v>
      </c>
      <c r="F109" s="12">
        <v>21358673</v>
      </c>
      <c r="G109" s="12">
        <v>21657606</v>
      </c>
      <c r="H109" s="12">
        <v>21593286</v>
      </c>
      <c r="I109" s="12">
        <v>21890994</v>
      </c>
      <c r="J109" s="22">
        <v>1.38</v>
      </c>
      <c r="K109" s="12">
        <v>417190</v>
      </c>
      <c r="L109" s="12">
        <v>310214</v>
      </c>
      <c r="M109" s="12">
        <v>20941483</v>
      </c>
      <c r="N109" s="12">
        <v>21347392</v>
      </c>
      <c r="O109" s="12">
        <v>20941483</v>
      </c>
      <c r="P109" s="12">
        <v>21347392</v>
      </c>
      <c r="Q109" s="12">
        <v>0</v>
      </c>
      <c r="R109" s="12">
        <v>0</v>
      </c>
      <c r="S109" s="12">
        <v>2670</v>
      </c>
      <c r="T109" s="12">
        <v>2763</v>
      </c>
      <c r="U109" s="11">
        <v>3.48</v>
      </c>
      <c r="V109" s="13"/>
    </row>
    <row r="110" spans="1:22" x14ac:dyDescent="0.3">
      <c r="A110" t="str">
        <f>"280252"</f>
        <v>280252</v>
      </c>
      <c r="B110" t="s">
        <v>150</v>
      </c>
      <c r="C110" s="10">
        <v>193070535</v>
      </c>
      <c r="D110" s="10">
        <v>198615864</v>
      </c>
      <c r="E110" s="22">
        <v>2.87</v>
      </c>
      <c r="F110" s="12">
        <v>142757183</v>
      </c>
      <c r="G110" s="12">
        <v>144312103</v>
      </c>
      <c r="H110" s="12">
        <v>142757183</v>
      </c>
      <c r="I110" s="12">
        <v>144312103</v>
      </c>
      <c r="J110" s="22">
        <v>1.0900000000000001</v>
      </c>
      <c r="K110" s="12">
        <v>4741258</v>
      </c>
      <c r="L110" s="12">
        <v>3166076</v>
      </c>
      <c r="M110" s="12">
        <v>138015925</v>
      </c>
      <c r="N110" s="12">
        <v>141146027</v>
      </c>
      <c r="O110" s="12">
        <v>138015925</v>
      </c>
      <c r="P110" s="12">
        <v>141146027</v>
      </c>
      <c r="Q110" s="12">
        <v>0</v>
      </c>
      <c r="R110" s="12">
        <v>0</v>
      </c>
      <c r="S110" s="12">
        <v>8300</v>
      </c>
      <c r="T110" s="12">
        <v>8213</v>
      </c>
      <c r="U110" s="11">
        <v>-1.05</v>
      </c>
      <c r="V110" s="13"/>
    </row>
    <row r="111" spans="1:22" x14ac:dyDescent="0.3">
      <c r="A111" t="str">
        <f>"581002"</f>
        <v>581002</v>
      </c>
      <c r="B111" t="s">
        <v>134</v>
      </c>
      <c r="C111" s="10">
        <v>5704425</v>
      </c>
      <c r="D111" s="10">
        <v>5794781</v>
      </c>
      <c r="E111" s="22">
        <v>1.58</v>
      </c>
      <c r="F111" s="12">
        <v>5138562</v>
      </c>
      <c r="G111" s="12">
        <v>5194052</v>
      </c>
      <c r="H111" s="12">
        <v>5138562</v>
      </c>
      <c r="I111" s="12">
        <v>5194052</v>
      </c>
      <c r="J111" s="22">
        <v>1.08</v>
      </c>
      <c r="K111" s="12">
        <v>0</v>
      </c>
      <c r="L111" s="12">
        <v>0</v>
      </c>
      <c r="M111" s="12">
        <v>5216814</v>
      </c>
      <c r="N111" s="12">
        <v>5325719</v>
      </c>
      <c r="O111" s="12">
        <v>5138562</v>
      </c>
      <c r="P111" s="12">
        <v>5194052</v>
      </c>
      <c r="Q111" s="12">
        <v>78252</v>
      </c>
      <c r="R111" s="12">
        <v>131667</v>
      </c>
      <c r="S111" s="12">
        <v>170</v>
      </c>
      <c r="T111" s="12">
        <v>170</v>
      </c>
      <c r="U111" s="11">
        <v>0</v>
      </c>
      <c r="V111" s="13"/>
    </row>
    <row r="112" spans="1:22" x14ac:dyDescent="0.3">
      <c r="A112" t="str">
        <f>"580306"</f>
        <v>580306</v>
      </c>
      <c r="B112" t="s">
        <v>124</v>
      </c>
      <c r="C112" s="10">
        <v>18823358</v>
      </c>
      <c r="D112" s="10">
        <v>19795316</v>
      </c>
      <c r="E112" s="22">
        <v>5.16</v>
      </c>
      <c r="F112" s="12">
        <v>16756517</v>
      </c>
      <c r="G112" s="12">
        <v>16931526</v>
      </c>
      <c r="H112" s="12">
        <v>16756517</v>
      </c>
      <c r="I112" s="12">
        <v>16931526</v>
      </c>
      <c r="J112" s="22">
        <v>1.04</v>
      </c>
      <c r="K112" s="12">
        <v>0</v>
      </c>
      <c r="L112" s="12">
        <v>0</v>
      </c>
      <c r="M112" s="12">
        <v>17511764</v>
      </c>
      <c r="N112" s="12">
        <v>17434201</v>
      </c>
      <c r="O112" s="12">
        <v>16756517</v>
      </c>
      <c r="P112" s="12">
        <v>16931526</v>
      </c>
      <c r="Q112" s="12">
        <v>755247</v>
      </c>
      <c r="R112" s="12">
        <v>502675</v>
      </c>
      <c r="S112" s="12">
        <v>308</v>
      </c>
      <c r="T112" s="12">
        <v>311</v>
      </c>
      <c r="U112" s="11">
        <v>0.97</v>
      </c>
      <c r="V112" s="13"/>
    </row>
    <row r="113" spans="1:22" x14ac:dyDescent="0.3">
      <c r="A113" t="str">
        <f>"280202"</f>
        <v>280202</v>
      </c>
      <c r="B113" t="s">
        <v>162</v>
      </c>
      <c r="C113" s="10">
        <v>187212721</v>
      </c>
      <c r="D113" s="10">
        <v>197337434</v>
      </c>
      <c r="E113" s="22">
        <v>5.41</v>
      </c>
      <c r="F113" s="12">
        <v>121096336</v>
      </c>
      <c r="G113" s="12">
        <v>122295190</v>
      </c>
      <c r="H113" s="12">
        <v>121096336</v>
      </c>
      <c r="I113" s="12">
        <v>122295190</v>
      </c>
      <c r="J113" s="22">
        <v>0.99</v>
      </c>
      <c r="K113" s="12">
        <v>0</v>
      </c>
      <c r="L113" s="12">
        <v>0</v>
      </c>
      <c r="M113" s="12">
        <v>121096336</v>
      </c>
      <c r="N113" s="12">
        <v>122295190</v>
      </c>
      <c r="O113" s="12">
        <v>121096336</v>
      </c>
      <c r="P113" s="12">
        <v>122295190</v>
      </c>
      <c r="Q113" s="12">
        <v>0</v>
      </c>
      <c r="R113" s="12">
        <v>0</v>
      </c>
      <c r="S113" s="12">
        <v>7222</v>
      </c>
      <c r="T113" s="12">
        <v>7315</v>
      </c>
      <c r="U113" s="11">
        <v>1.29</v>
      </c>
      <c r="V113" s="13"/>
    </row>
    <row r="114" spans="1:22" x14ac:dyDescent="0.3">
      <c r="A114" t="str">
        <f>"580602"</f>
        <v>580602</v>
      </c>
      <c r="B114" t="s">
        <v>141</v>
      </c>
      <c r="C114" s="10">
        <v>136388547</v>
      </c>
      <c r="D114" s="10">
        <v>140380950</v>
      </c>
      <c r="E114" s="22">
        <v>2.93</v>
      </c>
      <c r="F114" s="12">
        <v>101357047</v>
      </c>
      <c r="G114" s="12">
        <v>102280638</v>
      </c>
      <c r="H114" s="12">
        <v>101357047</v>
      </c>
      <c r="I114" s="12">
        <v>102280638</v>
      </c>
      <c r="J114" s="22">
        <v>0.91</v>
      </c>
      <c r="K114" s="12">
        <v>6137556</v>
      </c>
      <c r="L114" s="12">
        <v>4539754</v>
      </c>
      <c r="M114" s="12">
        <v>95219509</v>
      </c>
      <c r="N114" s="12">
        <v>97740903</v>
      </c>
      <c r="O114" s="12">
        <v>95219491</v>
      </c>
      <c r="P114" s="12">
        <v>97740884</v>
      </c>
      <c r="Q114" s="12">
        <v>18</v>
      </c>
      <c r="R114" s="12">
        <v>19</v>
      </c>
      <c r="S114" s="12">
        <v>5606</v>
      </c>
      <c r="T114" s="12">
        <v>5725</v>
      </c>
      <c r="U114" s="11">
        <v>2.12</v>
      </c>
      <c r="V114" s="13"/>
    </row>
    <row r="115" spans="1:22" x14ac:dyDescent="0.3">
      <c r="A115" t="str">
        <f>"580503"</f>
        <v>580503</v>
      </c>
      <c r="B115" t="s">
        <v>76</v>
      </c>
      <c r="C115" s="10">
        <v>115015282</v>
      </c>
      <c r="D115" s="10">
        <v>117081377</v>
      </c>
      <c r="E115" s="22">
        <v>1.8</v>
      </c>
      <c r="F115" s="12">
        <v>70843872</v>
      </c>
      <c r="G115" s="12">
        <v>71339779</v>
      </c>
      <c r="H115" s="12">
        <v>70843872</v>
      </c>
      <c r="I115" s="12">
        <v>71339779</v>
      </c>
      <c r="J115" s="22">
        <v>0.7</v>
      </c>
      <c r="K115" s="12">
        <v>989721</v>
      </c>
      <c r="L115" s="12">
        <v>1710576</v>
      </c>
      <c r="M115" s="12">
        <v>70418363</v>
      </c>
      <c r="N115" s="12">
        <v>71554213</v>
      </c>
      <c r="O115" s="12">
        <v>69854151</v>
      </c>
      <c r="P115" s="12">
        <v>69629203</v>
      </c>
      <c r="Q115" s="12">
        <v>564212</v>
      </c>
      <c r="R115" s="12">
        <v>1925010</v>
      </c>
      <c r="S115" s="12">
        <v>3742</v>
      </c>
      <c r="T115" s="12">
        <v>3708</v>
      </c>
      <c r="U115" s="11">
        <v>-0.91</v>
      </c>
      <c r="V115" s="13"/>
    </row>
    <row r="116" spans="1:22" x14ac:dyDescent="0.3">
      <c r="A116" t="str">
        <f>"280215"</f>
        <v>280215</v>
      </c>
      <c r="B116" t="s">
        <v>109</v>
      </c>
      <c r="C116" s="10">
        <v>100783090</v>
      </c>
      <c r="D116" s="10">
        <v>102449281</v>
      </c>
      <c r="E116" s="22">
        <v>1.65</v>
      </c>
      <c r="F116" s="12">
        <v>85593836</v>
      </c>
      <c r="G116" s="12">
        <v>86156721</v>
      </c>
      <c r="H116" s="12">
        <v>85593836</v>
      </c>
      <c r="I116" s="12">
        <v>86156721</v>
      </c>
      <c r="J116" s="22">
        <v>0.66</v>
      </c>
      <c r="K116" s="12">
        <v>0</v>
      </c>
      <c r="L116" s="12">
        <v>0</v>
      </c>
      <c r="M116" s="12">
        <v>85593836</v>
      </c>
      <c r="N116" s="12">
        <v>86156721</v>
      </c>
      <c r="O116" s="12">
        <v>85593836</v>
      </c>
      <c r="P116" s="12">
        <v>86156721</v>
      </c>
      <c r="Q116" s="12">
        <v>0</v>
      </c>
      <c r="R116" s="12">
        <v>0</v>
      </c>
      <c r="S116" s="12">
        <v>2765</v>
      </c>
      <c r="T116" s="12">
        <v>2728</v>
      </c>
      <c r="U116" s="11">
        <v>-1.34</v>
      </c>
      <c r="V116" s="13"/>
    </row>
    <row r="117" spans="1:22" x14ac:dyDescent="0.3">
      <c r="A117" t="str">
        <f>"581012"</f>
        <v>581012</v>
      </c>
      <c r="B117" t="s">
        <v>119</v>
      </c>
      <c r="C117" s="10">
        <v>40765316</v>
      </c>
      <c r="D117" s="10">
        <v>40676974</v>
      </c>
      <c r="E117" s="22">
        <v>-0.22</v>
      </c>
      <c r="F117" s="12">
        <v>36109638</v>
      </c>
      <c r="G117" s="12">
        <v>36163125</v>
      </c>
      <c r="H117" s="12">
        <v>36109638</v>
      </c>
      <c r="I117" s="12">
        <v>36163125</v>
      </c>
      <c r="J117" s="22">
        <v>0.15</v>
      </c>
      <c r="K117" s="12">
        <v>2358808</v>
      </c>
      <c r="L117" s="12">
        <v>1689838</v>
      </c>
      <c r="M117" s="12">
        <v>34222831</v>
      </c>
      <c r="N117" s="12">
        <v>34769309</v>
      </c>
      <c r="O117" s="12">
        <v>33750830</v>
      </c>
      <c r="P117" s="12">
        <v>34473287</v>
      </c>
      <c r="Q117" s="12">
        <v>472001</v>
      </c>
      <c r="R117" s="12">
        <v>296022</v>
      </c>
      <c r="S117" s="12">
        <v>1164</v>
      </c>
      <c r="T117" s="12">
        <v>1113</v>
      </c>
      <c r="U117" s="11">
        <v>-4.38</v>
      </c>
      <c r="V117" s="13"/>
    </row>
    <row r="118" spans="1:22" x14ac:dyDescent="0.3">
      <c r="A118" t="str">
        <f>"280201"</f>
        <v>280201</v>
      </c>
      <c r="B118" t="s">
        <v>99</v>
      </c>
      <c r="C118" s="10">
        <v>202696297</v>
      </c>
      <c r="D118" s="10">
        <v>215075440</v>
      </c>
      <c r="E118" s="22">
        <v>6.11</v>
      </c>
      <c r="F118" s="12">
        <v>75934370</v>
      </c>
      <c r="G118" s="12">
        <v>75934370</v>
      </c>
      <c r="H118" s="12">
        <v>75934370</v>
      </c>
      <c r="I118" s="12">
        <v>75934370</v>
      </c>
      <c r="J118" s="22">
        <v>0</v>
      </c>
      <c r="K118" s="12">
        <v>800000</v>
      </c>
      <c r="L118" s="12">
        <v>3005783</v>
      </c>
      <c r="M118" s="12">
        <v>75134370</v>
      </c>
      <c r="N118" s="12">
        <v>76790899</v>
      </c>
      <c r="O118" s="12">
        <v>75134370</v>
      </c>
      <c r="P118" s="12">
        <v>72928587</v>
      </c>
      <c r="Q118" s="12">
        <v>0</v>
      </c>
      <c r="R118" s="12">
        <v>3862312</v>
      </c>
      <c r="S118" s="12">
        <v>7500</v>
      </c>
      <c r="T118" s="12">
        <v>7500</v>
      </c>
      <c r="U118" s="11">
        <v>0</v>
      </c>
      <c r="V118" s="13"/>
    </row>
    <row r="119" spans="1:22" x14ac:dyDescent="0.3">
      <c r="A119" t="str">
        <f>"280401"</f>
        <v>280401</v>
      </c>
      <c r="B119" t="s">
        <v>168</v>
      </c>
      <c r="C119" s="10">
        <v>145295800</v>
      </c>
      <c r="D119" s="10">
        <v>151360739</v>
      </c>
      <c r="E119" s="22">
        <v>4.17</v>
      </c>
      <c r="F119" s="12">
        <v>77223323</v>
      </c>
      <c r="G119" s="12">
        <v>77223323</v>
      </c>
      <c r="H119" s="12">
        <v>77223323</v>
      </c>
      <c r="I119" s="12">
        <v>77223323</v>
      </c>
      <c r="J119" s="22">
        <v>0</v>
      </c>
      <c r="K119" s="12">
        <v>0</v>
      </c>
      <c r="L119" s="12">
        <v>123702</v>
      </c>
      <c r="M119" s="12">
        <v>77476205</v>
      </c>
      <c r="N119" s="12">
        <v>78698021</v>
      </c>
      <c r="O119" s="12">
        <v>77223323</v>
      </c>
      <c r="P119" s="12">
        <v>77099621</v>
      </c>
      <c r="Q119" s="12">
        <v>252882</v>
      </c>
      <c r="R119" s="12">
        <v>1598400</v>
      </c>
      <c r="S119" s="12">
        <v>5363</v>
      </c>
      <c r="T119" s="12">
        <v>5262</v>
      </c>
      <c r="U119" s="11">
        <v>-1.88</v>
      </c>
      <c r="V119" s="13"/>
    </row>
    <row r="120" spans="1:22" x14ac:dyDescent="0.3">
      <c r="A120" t="str">
        <f>"280515"</f>
        <v>280515</v>
      </c>
      <c r="B120" t="s">
        <v>107</v>
      </c>
      <c r="C120" s="10">
        <v>122669127</v>
      </c>
      <c r="D120" s="10">
        <v>122653735</v>
      </c>
      <c r="E120" s="22">
        <v>-0.01</v>
      </c>
      <c r="F120" s="12">
        <v>106236917</v>
      </c>
      <c r="G120" s="12">
        <v>106236917</v>
      </c>
      <c r="H120" s="12">
        <v>106236917</v>
      </c>
      <c r="I120" s="12">
        <v>106236917</v>
      </c>
      <c r="J120" s="22">
        <v>0</v>
      </c>
      <c r="K120" s="12">
        <v>1787275</v>
      </c>
      <c r="L120" s="12">
        <v>1578165</v>
      </c>
      <c r="M120" s="12">
        <v>106064468</v>
      </c>
      <c r="N120" s="12">
        <v>106168797</v>
      </c>
      <c r="O120" s="12">
        <v>104449642</v>
      </c>
      <c r="P120" s="12">
        <v>104658752</v>
      </c>
      <c r="Q120" s="12">
        <v>1614826</v>
      </c>
      <c r="R120" s="12">
        <v>1510045</v>
      </c>
      <c r="S120" s="12">
        <v>3083</v>
      </c>
      <c r="T120" s="12">
        <v>2978</v>
      </c>
      <c r="U120" s="11">
        <v>-3.41</v>
      </c>
      <c r="V120" s="13"/>
    </row>
    <row r="121" spans="1:22" x14ac:dyDescent="0.3">
      <c r="A121" t="str">
        <f>"580507"</f>
        <v>580507</v>
      </c>
      <c r="B121" t="s">
        <v>72</v>
      </c>
      <c r="C121" s="10">
        <v>187403135</v>
      </c>
      <c r="D121" s="10">
        <v>192870820</v>
      </c>
      <c r="E121" s="22">
        <v>2.92</v>
      </c>
      <c r="F121" s="12">
        <v>122226866</v>
      </c>
      <c r="G121" s="12">
        <v>122226866</v>
      </c>
      <c r="H121" s="12">
        <v>122226866</v>
      </c>
      <c r="I121" s="12">
        <v>122226866</v>
      </c>
      <c r="J121" s="22">
        <v>0</v>
      </c>
      <c r="K121" s="12">
        <v>409152</v>
      </c>
      <c r="L121" s="12">
        <v>2854733</v>
      </c>
      <c r="M121" s="12">
        <v>121817714</v>
      </c>
      <c r="N121" s="12">
        <v>124105843</v>
      </c>
      <c r="O121" s="12">
        <v>121817714</v>
      </c>
      <c r="P121" s="12">
        <v>119372133</v>
      </c>
      <c r="Q121" s="12">
        <v>0</v>
      </c>
      <c r="R121" s="12">
        <v>4733710</v>
      </c>
      <c r="S121" s="12">
        <v>5846</v>
      </c>
      <c r="T121" s="12">
        <v>5647</v>
      </c>
      <c r="U121" s="11">
        <v>-3.4</v>
      </c>
      <c r="V121" s="13"/>
    </row>
    <row r="122" spans="1:22" x14ac:dyDescent="0.3">
      <c r="A122" t="str">
        <f>"580514"</f>
        <v>580514</v>
      </c>
      <c r="B122" t="s">
        <v>86</v>
      </c>
      <c r="C122" s="10">
        <v>5687131</v>
      </c>
      <c r="D122" s="10">
        <v>5708219</v>
      </c>
      <c r="E122" s="22">
        <v>0.37</v>
      </c>
      <c r="F122" s="12">
        <v>5082291</v>
      </c>
      <c r="G122" s="12">
        <v>5082291</v>
      </c>
      <c r="H122" s="12">
        <v>5082291</v>
      </c>
      <c r="I122" s="12">
        <v>5082291</v>
      </c>
      <c r="J122" s="22">
        <v>0</v>
      </c>
      <c r="K122" s="12">
        <v>0</v>
      </c>
      <c r="L122" s="12">
        <v>0</v>
      </c>
      <c r="M122" s="12">
        <v>5222919</v>
      </c>
      <c r="N122" s="12">
        <v>5190158</v>
      </c>
      <c r="O122" s="12">
        <v>5082291</v>
      </c>
      <c r="P122" s="12">
        <v>5082291</v>
      </c>
      <c r="Q122" s="12">
        <v>140628</v>
      </c>
      <c r="R122" s="12">
        <v>107867</v>
      </c>
      <c r="S122" s="12">
        <v>48</v>
      </c>
      <c r="T122" s="12">
        <v>51</v>
      </c>
      <c r="U122" s="11">
        <v>6.25</v>
      </c>
      <c r="V122" s="13"/>
    </row>
    <row r="123" spans="1:22" x14ac:dyDescent="0.3">
      <c r="A123" t="str">
        <f>"280209"</f>
        <v>280209</v>
      </c>
      <c r="B123" t="s">
        <v>90</v>
      </c>
      <c r="C123" s="10">
        <v>175028809</v>
      </c>
      <c r="D123" s="10">
        <v>179926080</v>
      </c>
      <c r="E123" s="22">
        <v>2.8</v>
      </c>
      <c r="F123" s="12">
        <v>87047027</v>
      </c>
      <c r="G123" s="12">
        <v>86942571</v>
      </c>
      <c r="H123" s="12">
        <v>87047027</v>
      </c>
      <c r="I123" s="12">
        <v>86942571</v>
      </c>
      <c r="J123" s="22">
        <v>-0.12</v>
      </c>
      <c r="K123" s="12">
        <v>552671</v>
      </c>
      <c r="L123" s="12">
        <v>338366</v>
      </c>
      <c r="M123" s="12">
        <v>87423391</v>
      </c>
      <c r="N123" s="12">
        <v>89296015</v>
      </c>
      <c r="O123" s="12">
        <v>86494356</v>
      </c>
      <c r="P123" s="12">
        <v>86604205</v>
      </c>
      <c r="Q123" s="12">
        <v>929035</v>
      </c>
      <c r="R123" s="12">
        <v>2691810</v>
      </c>
      <c r="S123" s="12">
        <v>7114</v>
      </c>
      <c r="T123" s="12">
        <v>7169</v>
      </c>
      <c r="U123" s="11">
        <v>0.77</v>
      </c>
      <c r="V123" s="13"/>
    </row>
    <row r="124" spans="1:22" x14ac:dyDescent="0.3">
      <c r="A124" t="str">
        <f>"580601"</f>
        <v>580601</v>
      </c>
      <c r="B124" t="s">
        <v>152</v>
      </c>
      <c r="C124" s="10">
        <v>74074572</v>
      </c>
      <c r="D124" s="10">
        <v>74776072</v>
      </c>
      <c r="E124" s="22">
        <v>0.95</v>
      </c>
      <c r="F124" s="12">
        <v>53388990</v>
      </c>
      <c r="G124" s="12">
        <v>53120215</v>
      </c>
      <c r="H124" s="12">
        <v>53388990</v>
      </c>
      <c r="I124" s="12">
        <v>53120215</v>
      </c>
      <c r="J124" s="22">
        <v>-0.5</v>
      </c>
      <c r="K124" s="12">
        <v>2933839</v>
      </c>
      <c r="L124" s="12">
        <v>1514546</v>
      </c>
      <c r="M124" s="12">
        <v>50455151</v>
      </c>
      <c r="N124" s="12">
        <v>51605670</v>
      </c>
      <c r="O124" s="12">
        <v>50455151</v>
      </c>
      <c r="P124" s="12">
        <v>51605669</v>
      </c>
      <c r="Q124" s="12">
        <v>0</v>
      </c>
      <c r="R124" s="12">
        <v>1</v>
      </c>
      <c r="S124" s="12">
        <v>2167</v>
      </c>
      <c r="T124" s="12">
        <v>2085</v>
      </c>
      <c r="U124" s="11">
        <v>-3.78</v>
      </c>
      <c r="V124" s="13"/>
    </row>
    <row r="125" spans="1:22" x14ac:dyDescent="0.3">
      <c r="A125" t="str">
        <f>"580103"</f>
        <v>580103</v>
      </c>
      <c r="B125" t="s">
        <v>127</v>
      </c>
      <c r="C125" s="10">
        <v>116529994</v>
      </c>
      <c r="D125" s="10">
        <v>118395622</v>
      </c>
      <c r="E125" s="22">
        <v>1.6</v>
      </c>
      <c r="F125" s="12">
        <v>64905535</v>
      </c>
      <c r="G125" s="12">
        <v>64521901</v>
      </c>
      <c r="H125" s="12">
        <v>64905535</v>
      </c>
      <c r="I125" s="12">
        <v>64521901</v>
      </c>
      <c r="J125" s="22">
        <v>-0.59</v>
      </c>
      <c r="K125" s="12">
        <v>2145159</v>
      </c>
      <c r="L125" s="12">
        <v>314128</v>
      </c>
      <c r="M125" s="12">
        <v>63467980</v>
      </c>
      <c r="N125" s="12">
        <v>64207773</v>
      </c>
      <c r="O125" s="12">
        <v>62760376</v>
      </c>
      <c r="P125" s="12">
        <v>64207773</v>
      </c>
      <c r="Q125" s="12">
        <v>707604</v>
      </c>
      <c r="R125" s="12">
        <v>0</v>
      </c>
      <c r="S125" s="12">
        <v>4706</v>
      </c>
      <c r="T125" s="12">
        <v>4704</v>
      </c>
      <c r="U125" s="11">
        <v>-0.04</v>
      </c>
      <c r="V125" s="13"/>
    </row>
    <row r="126" spans="1:22" x14ac:dyDescent="0.3">
      <c r="C126" s="10"/>
      <c r="D126" s="10"/>
      <c r="E126" s="22"/>
      <c r="F126" s="12"/>
      <c r="G126" s="12"/>
      <c r="H126" s="12"/>
      <c r="I126" s="12"/>
      <c r="J126" s="2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1"/>
      <c r="V126" s="13"/>
    </row>
    <row r="127" spans="1:22" ht="21" x14ac:dyDescent="0.4">
      <c r="A127" s="25" t="s">
        <v>173</v>
      </c>
      <c r="E127" s="31"/>
      <c r="J127" s="31"/>
    </row>
    <row r="128" spans="1:22" x14ac:dyDescent="0.3">
      <c r="A128" s="26" t="s">
        <v>174</v>
      </c>
      <c r="C128" s="30">
        <f>SUM(C5:C125)</f>
        <v>12459928109</v>
      </c>
      <c r="D128" s="14">
        <f>SUM(D4:D125)</f>
        <v>12815100692</v>
      </c>
      <c r="E128" s="32">
        <f>+((D128-C128)/C128)*100</f>
        <v>2.8505187180289853</v>
      </c>
      <c r="F128" s="14"/>
      <c r="G128" s="14"/>
      <c r="H128" s="17">
        <f>SUM(H5:H125)</f>
        <v>8541495431</v>
      </c>
      <c r="I128" s="17">
        <f>SUM(I5:I125)</f>
        <v>8744169164</v>
      </c>
      <c r="J128" s="32">
        <f>+((I128-H128)/H128)*100</f>
        <v>2.3728132226638898</v>
      </c>
    </row>
    <row r="130" spans="1:10" ht="21" x14ac:dyDescent="0.4">
      <c r="D130" s="27" t="s">
        <v>175</v>
      </c>
      <c r="E130" s="28">
        <v>2.8500000000000001E-2</v>
      </c>
      <c r="F130" s="29"/>
      <c r="I130" s="27" t="s">
        <v>176</v>
      </c>
      <c r="J130" s="28">
        <v>2.3699999999999999E-2</v>
      </c>
    </row>
    <row r="131" spans="1:10" x14ac:dyDescent="0.3">
      <c r="D131" s="29"/>
      <c r="E131" s="29"/>
      <c r="F131" s="29"/>
      <c r="G131" s="29"/>
      <c r="H131" s="29"/>
    </row>
    <row r="132" spans="1:10" ht="21" x14ac:dyDescent="0.4">
      <c r="A132" s="25" t="s">
        <v>177</v>
      </c>
      <c r="E132" s="31"/>
      <c r="J132" s="31"/>
    </row>
    <row r="133" spans="1:10" x14ac:dyDescent="0.3">
      <c r="A133" s="26" t="s">
        <v>174</v>
      </c>
      <c r="C133" s="30">
        <f>SUM(C74:C130)</f>
        <v>18186954000</v>
      </c>
      <c r="D133" s="30">
        <f>SUM(D74:D130)</f>
        <v>18698124164</v>
      </c>
      <c r="E133" s="32">
        <f>+((D133-C133)/C133)*100</f>
        <v>2.8106419799599207</v>
      </c>
      <c r="F133" s="14"/>
      <c r="G133" s="14"/>
      <c r="H133" s="17">
        <f>SUM(H74:H130)</f>
        <v>12398641345</v>
      </c>
      <c r="I133" s="17">
        <f>SUM(I74:I130)</f>
        <v>12658253930</v>
      </c>
      <c r="J133" s="32">
        <f>+((I133-H133)/H133)*100</f>
        <v>2.0938793031923129</v>
      </c>
    </row>
    <row r="135" spans="1:10" ht="21" x14ac:dyDescent="0.4">
      <c r="D135" s="27" t="s">
        <v>175</v>
      </c>
      <c r="E135" s="28">
        <v>2.9100000000000001E-2</v>
      </c>
      <c r="F135" s="29"/>
      <c r="I135" s="27" t="s">
        <v>176</v>
      </c>
      <c r="J135" s="28">
        <v>2.2100000000000002E-2</v>
      </c>
    </row>
    <row r="136" spans="1:10" x14ac:dyDescent="0.3">
      <c r="D136" s="29"/>
      <c r="E136" s="29"/>
      <c r="F136" s="29"/>
      <c r="I136" s="29"/>
      <c r="J136" s="29"/>
    </row>
    <row r="137" spans="1:10" ht="21" x14ac:dyDescent="0.4">
      <c r="A137" s="25" t="s">
        <v>178</v>
      </c>
      <c r="E137" s="31"/>
      <c r="J137" s="31"/>
    </row>
    <row r="138" spans="1:10" x14ac:dyDescent="0.3">
      <c r="A138" s="26" t="s">
        <v>174</v>
      </c>
      <c r="C138" s="30">
        <f>SUM(C70:C135)</f>
        <v>36651767875</v>
      </c>
      <c r="D138" s="30">
        <f>SUM(D70:D135)</f>
        <v>37681398988</v>
      </c>
      <c r="E138" s="32">
        <f>+((D138-C138)/C138)*100</f>
        <v>2.8092263284857988</v>
      </c>
      <c r="F138" s="14"/>
      <c r="G138" s="14"/>
      <c r="H138" s="17">
        <f>SUM(H70:H135)</f>
        <v>24995348578</v>
      </c>
      <c r="I138" s="17">
        <f>SUM(I70:I135)</f>
        <v>25519202231</v>
      </c>
      <c r="J138" s="32">
        <f>+((I138-H138)/H138)*100</f>
        <v>2.0958045508558221</v>
      </c>
    </row>
    <row r="140" spans="1:10" ht="21" x14ac:dyDescent="0.4">
      <c r="D140" s="27" t="s">
        <v>175</v>
      </c>
      <c r="E140" s="28">
        <v>2.7900000000000001E-2</v>
      </c>
      <c r="F140" s="29"/>
      <c r="I140" s="27" t="s">
        <v>176</v>
      </c>
      <c r="J140" s="28">
        <v>2.5399999999999999E-2</v>
      </c>
    </row>
    <row r="141" spans="1:10" x14ac:dyDescent="0.3">
      <c r="D141" s="29"/>
      <c r="E141" s="29"/>
      <c r="F141" s="29"/>
      <c r="I141" s="29"/>
      <c r="J141" s="29"/>
    </row>
  </sheetData>
  <sortState ref="A5:V129">
    <sortCondition descending="1" ref="J5:J129"/>
  </sortState>
  <printOptions horizontalCentered="1"/>
  <pageMargins left="0.45" right="0.4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A47" workbookViewId="0">
      <selection activeCell="A62" sqref="A62:J67"/>
    </sheetView>
  </sheetViews>
  <sheetFormatPr defaultRowHeight="14.4" x14ac:dyDescent="0.3"/>
  <cols>
    <col min="1" max="1" width="8.6640625" customWidth="1"/>
    <col min="2" max="2" width="18.88671875" bestFit="1" customWidth="1"/>
    <col min="3" max="3" width="14.109375" customWidth="1"/>
    <col min="4" max="4" width="15.44140625" customWidth="1"/>
    <col min="5" max="7" width="13.109375" customWidth="1"/>
    <col min="8" max="8" width="12.33203125" bestFit="1" customWidth="1"/>
    <col min="9" max="9" width="15.88671875" customWidth="1"/>
    <col min="10" max="16" width="13.109375" customWidth="1"/>
    <col min="17" max="18" width="11.5546875" customWidth="1"/>
    <col min="19" max="21" width="13.109375" customWidth="1"/>
  </cols>
  <sheetData>
    <row r="1" spans="1:22" x14ac:dyDescent="0.3">
      <c r="A1" t="s">
        <v>0</v>
      </c>
    </row>
    <row r="2" spans="1:22" s="1" customFormat="1" ht="201.6" hidden="1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5</v>
      </c>
      <c r="I2" s="2" t="s">
        <v>5</v>
      </c>
      <c r="J2" s="2" t="s">
        <v>6</v>
      </c>
      <c r="K2" s="2" t="s">
        <v>7</v>
      </c>
      <c r="L2" s="2" t="s">
        <v>7</v>
      </c>
      <c r="M2" s="2" t="s">
        <v>8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12</v>
      </c>
      <c r="T2" s="2" t="s">
        <v>13</v>
      </c>
      <c r="U2" s="2" t="s">
        <v>14</v>
      </c>
    </row>
    <row r="3" spans="1:22" hidden="1" x14ac:dyDescent="0.3"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28</v>
      </c>
      <c r="Q3" s="3" t="s">
        <v>29</v>
      </c>
      <c r="R3" s="3" t="s">
        <v>30</v>
      </c>
      <c r="S3" s="3" t="s">
        <v>31</v>
      </c>
      <c r="T3" s="3" t="s">
        <v>32</v>
      </c>
      <c r="U3" s="3" t="s">
        <v>33</v>
      </c>
    </row>
    <row r="4" spans="1:22" s="9" customFormat="1" ht="72" x14ac:dyDescent="0.3">
      <c r="A4" s="4" t="s">
        <v>34</v>
      </c>
      <c r="B4" s="5" t="s">
        <v>35</v>
      </c>
      <c r="C4" s="6" t="s">
        <v>36</v>
      </c>
      <c r="D4" s="6" t="s">
        <v>37</v>
      </c>
      <c r="E4" s="21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24" t="s">
        <v>43</v>
      </c>
      <c r="K4" s="6" t="s">
        <v>44</v>
      </c>
      <c r="L4" s="6" t="s">
        <v>45</v>
      </c>
      <c r="M4" s="6" t="s">
        <v>46</v>
      </c>
      <c r="N4" s="6" t="s">
        <v>47</v>
      </c>
      <c r="O4" s="6" t="s">
        <v>48</v>
      </c>
      <c r="P4" s="6" t="s">
        <v>49</v>
      </c>
      <c r="Q4" s="8" t="s">
        <v>50</v>
      </c>
      <c r="R4" s="8" t="s">
        <v>51</v>
      </c>
      <c r="S4" s="6" t="s">
        <v>52</v>
      </c>
      <c r="T4" s="6" t="s">
        <v>53</v>
      </c>
      <c r="U4" s="6" t="s">
        <v>54</v>
      </c>
    </row>
    <row r="5" spans="1:22" x14ac:dyDescent="0.3">
      <c r="A5" t="str">
        <f>"280230"</f>
        <v>280230</v>
      </c>
      <c r="B5" t="s">
        <v>163</v>
      </c>
      <c r="C5" s="10">
        <v>34823824</v>
      </c>
      <c r="D5" s="10">
        <v>35484725</v>
      </c>
      <c r="E5" s="22">
        <v>1.9</v>
      </c>
      <c r="F5" s="12">
        <v>19556827</v>
      </c>
      <c r="G5" s="12">
        <v>22238176</v>
      </c>
      <c r="H5" s="12">
        <v>19556827</v>
      </c>
      <c r="I5" s="12">
        <v>22238176</v>
      </c>
      <c r="J5" s="22">
        <v>13.71</v>
      </c>
      <c r="K5" s="12">
        <v>0</v>
      </c>
      <c r="L5" s="12">
        <v>0</v>
      </c>
      <c r="M5" s="12">
        <v>21415489</v>
      </c>
      <c r="N5" s="12">
        <v>22279144</v>
      </c>
      <c r="O5" s="12">
        <v>19556827</v>
      </c>
      <c r="P5" s="12">
        <v>22238176</v>
      </c>
      <c r="Q5" s="12">
        <v>1858662</v>
      </c>
      <c r="R5" s="12">
        <v>40968</v>
      </c>
      <c r="S5" s="12">
        <v>1527</v>
      </c>
      <c r="T5" s="12">
        <v>1507</v>
      </c>
      <c r="U5" s="11">
        <v>-1.31</v>
      </c>
      <c r="V5" s="13"/>
    </row>
    <row r="6" spans="1:22" x14ac:dyDescent="0.3">
      <c r="A6" t="str">
        <f>"280216"</f>
        <v>280216</v>
      </c>
      <c r="B6" t="s">
        <v>83</v>
      </c>
      <c r="C6" s="10">
        <v>86409734</v>
      </c>
      <c r="D6" s="10">
        <v>89479090</v>
      </c>
      <c r="E6" s="22">
        <v>3.55</v>
      </c>
      <c r="F6" s="12">
        <v>52317479</v>
      </c>
      <c r="G6" s="12">
        <v>54267649</v>
      </c>
      <c r="H6" s="12">
        <v>53325467</v>
      </c>
      <c r="I6" s="12">
        <v>55275737</v>
      </c>
      <c r="J6" s="22">
        <v>3.66</v>
      </c>
      <c r="K6" s="12">
        <v>1873401</v>
      </c>
      <c r="L6" s="12">
        <v>1760350</v>
      </c>
      <c r="M6" s="12">
        <v>52941547</v>
      </c>
      <c r="N6" s="12">
        <v>52538398</v>
      </c>
      <c r="O6" s="12">
        <v>50444078</v>
      </c>
      <c r="P6" s="12">
        <v>52507299</v>
      </c>
      <c r="Q6" s="12">
        <v>2497469</v>
      </c>
      <c r="R6" s="12">
        <v>31099</v>
      </c>
      <c r="S6" s="12">
        <v>3590</v>
      </c>
      <c r="T6" s="12">
        <v>3570</v>
      </c>
      <c r="U6" s="11">
        <v>-0.56000000000000005</v>
      </c>
      <c r="V6" s="13"/>
    </row>
    <row r="7" spans="1:22" x14ac:dyDescent="0.3">
      <c r="A7" t="str">
        <f>"280218"</f>
        <v>280218</v>
      </c>
      <c r="B7" t="s">
        <v>91</v>
      </c>
      <c r="C7" s="10">
        <v>112661581</v>
      </c>
      <c r="D7" s="10">
        <v>115805283</v>
      </c>
      <c r="E7" s="22">
        <v>2.79</v>
      </c>
      <c r="F7" s="12">
        <v>97228089</v>
      </c>
      <c r="G7" s="12">
        <v>100667313</v>
      </c>
      <c r="H7" s="12">
        <v>97228089</v>
      </c>
      <c r="I7" s="12">
        <v>100667313</v>
      </c>
      <c r="J7" s="22">
        <v>3.54</v>
      </c>
      <c r="K7" s="12">
        <v>6012928</v>
      </c>
      <c r="L7" s="12">
        <v>6023704</v>
      </c>
      <c r="M7" s="12">
        <v>91215575</v>
      </c>
      <c r="N7" s="12">
        <v>94643858</v>
      </c>
      <c r="O7" s="12">
        <v>91215161</v>
      </c>
      <c r="P7" s="12">
        <v>94643609</v>
      </c>
      <c r="Q7" s="12">
        <v>414</v>
      </c>
      <c r="R7" s="12">
        <v>249</v>
      </c>
      <c r="S7" s="12">
        <v>3820</v>
      </c>
      <c r="T7" s="12">
        <v>3882</v>
      </c>
      <c r="U7" s="11">
        <v>1.62</v>
      </c>
      <c r="V7" s="13"/>
    </row>
    <row r="8" spans="1:22" x14ac:dyDescent="0.3">
      <c r="A8" t="str">
        <f>"280204"</f>
        <v>280204</v>
      </c>
      <c r="B8" t="s">
        <v>128</v>
      </c>
      <c r="C8" s="10">
        <v>55321132</v>
      </c>
      <c r="D8" s="10">
        <v>57228137</v>
      </c>
      <c r="E8" s="22">
        <v>3.45</v>
      </c>
      <c r="F8" s="12">
        <v>37010640</v>
      </c>
      <c r="G8" s="12">
        <v>38269002</v>
      </c>
      <c r="H8" s="12">
        <v>37010640</v>
      </c>
      <c r="I8" s="12">
        <v>38269002</v>
      </c>
      <c r="J8" s="22">
        <v>3.4</v>
      </c>
      <c r="K8" s="12">
        <v>46317</v>
      </c>
      <c r="L8" s="12">
        <v>29436</v>
      </c>
      <c r="M8" s="12">
        <v>36964323</v>
      </c>
      <c r="N8" s="12">
        <v>38239566</v>
      </c>
      <c r="O8" s="12">
        <v>36964323</v>
      </c>
      <c r="P8" s="12">
        <v>38239566</v>
      </c>
      <c r="Q8" s="12">
        <v>0</v>
      </c>
      <c r="R8" s="12">
        <v>0</v>
      </c>
      <c r="S8" s="12">
        <v>2097</v>
      </c>
      <c r="T8" s="12">
        <v>2105</v>
      </c>
      <c r="U8" s="11">
        <v>0.38</v>
      </c>
      <c r="V8" s="13"/>
    </row>
    <row r="9" spans="1:22" x14ac:dyDescent="0.3">
      <c r="A9" t="str">
        <f>"280229"</f>
        <v>280229</v>
      </c>
      <c r="B9" t="s">
        <v>129</v>
      </c>
      <c r="C9" s="10">
        <v>31389464</v>
      </c>
      <c r="D9" s="10">
        <v>32492312</v>
      </c>
      <c r="E9" s="22">
        <v>3.51</v>
      </c>
      <c r="F9" s="12">
        <v>22024914</v>
      </c>
      <c r="G9" s="12">
        <v>22761266</v>
      </c>
      <c r="H9" s="12">
        <v>22024914</v>
      </c>
      <c r="I9" s="12">
        <v>22761266</v>
      </c>
      <c r="J9" s="22">
        <v>3.34</v>
      </c>
      <c r="K9" s="12">
        <v>374377</v>
      </c>
      <c r="L9" s="12">
        <v>521165</v>
      </c>
      <c r="M9" s="12">
        <v>21676574</v>
      </c>
      <c r="N9" s="12">
        <v>22247737</v>
      </c>
      <c r="O9" s="12">
        <v>21650537</v>
      </c>
      <c r="P9" s="12">
        <v>22240101</v>
      </c>
      <c r="Q9" s="12">
        <v>26037</v>
      </c>
      <c r="R9" s="12">
        <v>7636</v>
      </c>
      <c r="S9" s="12">
        <v>1204</v>
      </c>
      <c r="T9" s="12">
        <v>1170</v>
      </c>
      <c r="U9" s="11">
        <v>-2.82</v>
      </c>
      <c r="V9" s="13"/>
    </row>
    <row r="10" spans="1:22" x14ac:dyDescent="0.3">
      <c r="A10" t="str">
        <f>"280207"</f>
        <v>280207</v>
      </c>
      <c r="B10" t="s">
        <v>61</v>
      </c>
      <c r="C10" s="10">
        <v>34602655</v>
      </c>
      <c r="D10" s="10">
        <v>35267556</v>
      </c>
      <c r="E10" s="22">
        <v>1.92</v>
      </c>
      <c r="F10" s="12">
        <v>24083092</v>
      </c>
      <c r="G10" s="12">
        <v>24882650</v>
      </c>
      <c r="H10" s="12">
        <v>24083092</v>
      </c>
      <c r="I10" s="12">
        <v>24882650</v>
      </c>
      <c r="J10" s="22">
        <v>3.32</v>
      </c>
      <c r="K10" s="12">
        <v>606924</v>
      </c>
      <c r="L10" s="12">
        <v>772017</v>
      </c>
      <c r="M10" s="12">
        <v>23514846</v>
      </c>
      <c r="N10" s="12">
        <v>24129838</v>
      </c>
      <c r="O10" s="12">
        <v>23476168</v>
      </c>
      <c r="P10" s="12">
        <v>24110633</v>
      </c>
      <c r="Q10" s="12">
        <v>38678</v>
      </c>
      <c r="R10" s="12">
        <v>19205</v>
      </c>
      <c r="S10" s="12">
        <v>1000</v>
      </c>
      <c r="T10" s="12">
        <v>1000</v>
      </c>
      <c r="U10" s="11">
        <v>0</v>
      </c>
      <c r="V10" s="13"/>
    </row>
    <row r="11" spans="1:22" x14ac:dyDescent="0.3">
      <c r="A11" t="str">
        <f>"280226"</f>
        <v>280226</v>
      </c>
      <c r="B11" t="s">
        <v>105</v>
      </c>
      <c r="C11" s="10">
        <v>63389838</v>
      </c>
      <c r="D11" s="10">
        <v>65143770</v>
      </c>
      <c r="E11" s="22">
        <v>2.77</v>
      </c>
      <c r="F11" s="12">
        <v>41992530</v>
      </c>
      <c r="G11" s="12">
        <v>43384509</v>
      </c>
      <c r="H11" s="12">
        <v>41992530</v>
      </c>
      <c r="I11" s="12">
        <v>43384509</v>
      </c>
      <c r="J11" s="22">
        <v>3.31</v>
      </c>
      <c r="K11" s="12">
        <v>1574470</v>
      </c>
      <c r="L11" s="12">
        <v>2024514</v>
      </c>
      <c r="M11" s="12">
        <v>40418060</v>
      </c>
      <c r="N11" s="12">
        <v>41359995</v>
      </c>
      <c r="O11" s="12">
        <v>40418060</v>
      </c>
      <c r="P11" s="12">
        <v>41359995</v>
      </c>
      <c r="Q11" s="12">
        <v>0</v>
      </c>
      <c r="R11" s="12">
        <v>0</v>
      </c>
      <c r="S11" s="12">
        <v>2281</v>
      </c>
      <c r="T11" s="12">
        <v>2262</v>
      </c>
      <c r="U11" s="11">
        <v>-0.83</v>
      </c>
      <c r="V11" s="13"/>
    </row>
    <row r="12" spans="1:22" x14ac:dyDescent="0.3">
      <c r="A12" t="str">
        <f>"280404"</f>
        <v>280404</v>
      </c>
      <c r="B12" t="s">
        <v>138</v>
      </c>
      <c r="C12" s="10">
        <v>151222964</v>
      </c>
      <c r="D12" s="10">
        <v>155938460</v>
      </c>
      <c r="E12" s="22">
        <v>3.12</v>
      </c>
      <c r="F12" s="12">
        <v>132859467</v>
      </c>
      <c r="G12" s="12">
        <v>137049299</v>
      </c>
      <c r="H12" s="12">
        <v>132859467</v>
      </c>
      <c r="I12" s="12">
        <v>137049299</v>
      </c>
      <c r="J12" s="22">
        <v>3.15</v>
      </c>
      <c r="K12" s="12">
        <v>6360237</v>
      </c>
      <c r="L12" s="12">
        <v>6617467</v>
      </c>
      <c r="M12" s="12">
        <v>126499230</v>
      </c>
      <c r="N12" s="12">
        <v>130431832</v>
      </c>
      <c r="O12" s="12">
        <v>126499230</v>
      </c>
      <c r="P12" s="12">
        <v>130431832</v>
      </c>
      <c r="Q12" s="12">
        <v>0</v>
      </c>
      <c r="R12" s="12">
        <v>0</v>
      </c>
      <c r="S12" s="12">
        <v>5603</v>
      </c>
      <c r="T12" s="12">
        <v>5589</v>
      </c>
      <c r="U12" s="11">
        <v>-0.25</v>
      </c>
      <c r="V12" s="13"/>
    </row>
    <row r="13" spans="1:22" x14ac:dyDescent="0.3">
      <c r="A13" t="str">
        <f>"280406"</f>
        <v>280406</v>
      </c>
      <c r="B13" t="s">
        <v>117</v>
      </c>
      <c r="C13" s="10">
        <v>93890748</v>
      </c>
      <c r="D13" s="10">
        <v>96369935</v>
      </c>
      <c r="E13" s="22">
        <v>2.64</v>
      </c>
      <c r="F13" s="12">
        <v>83908381</v>
      </c>
      <c r="G13" s="12">
        <v>86421243</v>
      </c>
      <c r="H13" s="12">
        <v>83908381</v>
      </c>
      <c r="I13" s="12">
        <v>86421243</v>
      </c>
      <c r="J13" s="22">
        <v>2.99</v>
      </c>
      <c r="K13" s="12">
        <v>2449572</v>
      </c>
      <c r="L13" s="12">
        <v>2445957</v>
      </c>
      <c r="M13" s="12">
        <v>81458809</v>
      </c>
      <c r="N13" s="12">
        <v>83975286</v>
      </c>
      <c r="O13" s="12">
        <v>81458809</v>
      </c>
      <c r="P13" s="12">
        <v>83975286</v>
      </c>
      <c r="Q13" s="12">
        <v>0</v>
      </c>
      <c r="R13" s="12">
        <v>0</v>
      </c>
      <c r="S13" s="12">
        <v>3289</v>
      </c>
      <c r="T13" s="12">
        <v>3257</v>
      </c>
      <c r="U13" s="11">
        <v>-0.97</v>
      </c>
      <c r="V13" s="13"/>
    </row>
    <row r="14" spans="1:22" x14ac:dyDescent="0.3">
      <c r="A14" t="str">
        <f>"280221"</f>
        <v>280221</v>
      </c>
      <c r="B14" t="s">
        <v>142</v>
      </c>
      <c r="C14" s="10">
        <v>112682073</v>
      </c>
      <c r="D14" s="10">
        <v>117152642</v>
      </c>
      <c r="E14" s="22">
        <v>3.97</v>
      </c>
      <c r="F14" s="12">
        <v>92500000</v>
      </c>
      <c r="G14" s="12">
        <v>95252568</v>
      </c>
      <c r="H14" s="12">
        <v>92500000</v>
      </c>
      <c r="I14" s="12">
        <v>95252568</v>
      </c>
      <c r="J14" s="22">
        <v>2.98</v>
      </c>
      <c r="K14" s="12">
        <v>3266762</v>
      </c>
      <c r="L14" s="12">
        <v>3760431</v>
      </c>
      <c r="M14" s="12">
        <v>89244083</v>
      </c>
      <c r="N14" s="12">
        <v>91544282</v>
      </c>
      <c r="O14" s="12">
        <v>89233238</v>
      </c>
      <c r="P14" s="12">
        <v>91492137</v>
      </c>
      <c r="Q14" s="12">
        <v>10845</v>
      </c>
      <c r="R14" s="12">
        <v>52145</v>
      </c>
      <c r="S14" s="12">
        <v>3565</v>
      </c>
      <c r="T14" s="12">
        <v>3555</v>
      </c>
      <c r="U14" s="11">
        <v>-0.28000000000000003</v>
      </c>
      <c r="V14" s="13"/>
    </row>
    <row r="15" spans="1:22" x14ac:dyDescent="0.3">
      <c r="A15" t="str">
        <f>"280300"</f>
        <v>280300</v>
      </c>
      <c r="B15" t="s">
        <v>113</v>
      </c>
      <c r="C15" s="10">
        <v>135326640</v>
      </c>
      <c r="D15" s="10">
        <v>139922949</v>
      </c>
      <c r="E15" s="22">
        <v>3.4</v>
      </c>
      <c r="F15" s="12">
        <v>99078437</v>
      </c>
      <c r="G15" s="12">
        <v>102034891</v>
      </c>
      <c r="H15" s="12">
        <v>99078437</v>
      </c>
      <c r="I15" s="12">
        <v>102034891</v>
      </c>
      <c r="J15" s="22">
        <v>2.98</v>
      </c>
      <c r="K15" s="12">
        <v>6879032</v>
      </c>
      <c r="L15" s="12">
        <v>6988158</v>
      </c>
      <c r="M15" s="12">
        <v>92199405</v>
      </c>
      <c r="N15" s="12">
        <v>95406029</v>
      </c>
      <c r="O15" s="12">
        <v>92199405</v>
      </c>
      <c r="P15" s="12">
        <v>95046733</v>
      </c>
      <c r="Q15" s="12">
        <v>0</v>
      </c>
      <c r="R15" s="12">
        <v>359296</v>
      </c>
      <c r="S15" s="12">
        <v>3673</v>
      </c>
      <c r="T15" s="12">
        <v>3621</v>
      </c>
      <c r="U15" s="11">
        <v>-1.42</v>
      </c>
      <c r="V15" s="13"/>
    </row>
    <row r="16" spans="1:22" x14ac:dyDescent="0.3">
      <c r="A16" t="str">
        <f>"280522"</f>
        <v>280522</v>
      </c>
      <c r="B16" t="s">
        <v>85</v>
      </c>
      <c r="C16" s="10">
        <v>162299331</v>
      </c>
      <c r="D16" s="10">
        <v>165707424</v>
      </c>
      <c r="E16" s="22">
        <v>2.1</v>
      </c>
      <c r="F16" s="12">
        <v>120240900</v>
      </c>
      <c r="G16" s="12">
        <v>123823161</v>
      </c>
      <c r="H16" s="12">
        <v>120240900</v>
      </c>
      <c r="I16" s="12">
        <v>123823161</v>
      </c>
      <c r="J16" s="22">
        <v>2.98</v>
      </c>
      <c r="K16" s="12">
        <v>1536690</v>
      </c>
      <c r="L16" s="12">
        <v>2632809</v>
      </c>
      <c r="M16" s="12">
        <v>118704210</v>
      </c>
      <c r="N16" s="12">
        <v>121190352</v>
      </c>
      <c r="O16" s="12">
        <v>118704210</v>
      </c>
      <c r="P16" s="12">
        <v>121190352</v>
      </c>
      <c r="Q16" s="12">
        <v>0</v>
      </c>
      <c r="R16" s="12">
        <v>0</v>
      </c>
      <c r="S16" s="12">
        <v>5738</v>
      </c>
      <c r="T16" s="12">
        <v>5614</v>
      </c>
      <c r="U16" s="11">
        <v>-2.16</v>
      </c>
      <c r="V16" s="13"/>
    </row>
    <row r="17" spans="1:22" x14ac:dyDescent="0.3">
      <c r="A17" t="str">
        <f>"280203"</f>
        <v>280203</v>
      </c>
      <c r="B17" t="s">
        <v>77</v>
      </c>
      <c r="C17" s="10">
        <v>199671104</v>
      </c>
      <c r="D17" s="10">
        <v>203754394</v>
      </c>
      <c r="E17" s="22">
        <v>2.0499999999999998</v>
      </c>
      <c r="F17" s="12">
        <v>132518088</v>
      </c>
      <c r="G17" s="12">
        <v>136451355</v>
      </c>
      <c r="H17" s="12">
        <v>132518088</v>
      </c>
      <c r="I17" s="12">
        <v>136451355</v>
      </c>
      <c r="J17" s="22">
        <v>2.97</v>
      </c>
      <c r="K17" s="12">
        <v>3277548</v>
      </c>
      <c r="L17" s="12">
        <v>4077185</v>
      </c>
      <c r="M17" s="12">
        <v>129240540</v>
      </c>
      <c r="N17" s="12">
        <v>132374170</v>
      </c>
      <c r="O17" s="12">
        <v>129240540</v>
      </c>
      <c r="P17" s="12">
        <v>132374170</v>
      </c>
      <c r="Q17" s="12">
        <v>0</v>
      </c>
      <c r="R17" s="12">
        <v>0</v>
      </c>
      <c r="S17" s="12">
        <v>6924</v>
      </c>
      <c r="T17" s="12">
        <v>6963</v>
      </c>
      <c r="U17" s="11">
        <v>0.56000000000000005</v>
      </c>
      <c r="V17" s="13"/>
    </row>
    <row r="18" spans="1:22" x14ac:dyDescent="0.3">
      <c r="A18" t="str">
        <f>"280405"</f>
        <v>280405</v>
      </c>
      <c r="B18" t="s">
        <v>126</v>
      </c>
      <c r="C18" s="10">
        <v>38215400</v>
      </c>
      <c r="D18" s="10">
        <v>39246850</v>
      </c>
      <c r="E18" s="22">
        <v>2.7</v>
      </c>
      <c r="F18" s="12">
        <v>29973390</v>
      </c>
      <c r="G18" s="12">
        <v>30847407</v>
      </c>
      <c r="H18" s="12">
        <v>29973390</v>
      </c>
      <c r="I18" s="12">
        <v>30847407</v>
      </c>
      <c r="J18" s="22">
        <v>2.92</v>
      </c>
      <c r="K18" s="12">
        <v>930015</v>
      </c>
      <c r="L18" s="12">
        <v>1085594</v>
      </c>
      <c r="M18" s="12">
        <v>29043375</v>
      </c>
      <c r="N18" s="12">
        <v>29761813</v>
      </c>
      <c r="O18" s="12">
        <v>29043375</v>
      </c>
      <c r="P18" s="12">
        <v>29761813</v>
      </c>
      <c r="Q18" s="12">
        <v>0</v>
      </c>
      <c r="R18" s="12">
        <v>0</v>
      </c>
      <c r="S18" s="12">
        <v>1710</v>
      </c>
      <c r="T18" s="12">
        <v>1723</v>
      </c>
      <c r="U18" s="11">
        <v>0.76</v>
      </c>
      <c r="V18" s="13"/>
    </row>
    <row r="19" spans="1:22" x14ac:dyDescent="0.3">
      <c r="A19" t="str">
        <f>"280211"</f>
        <v>280211</v>
      </c>
      <c r="B19" t="s">
        <v>132</v>
      </c>
      <c r="C19" s="10">
        <v>150144641</v>
      </c>
      <c r="D19" s="10">
        <v>153863333</v>
      </c>
      <c r="E19" s="22">
        <v>2.48</v>
      </c>
      <c r="F19" s="12">
        <v>119670036</v>
      </c>
      <c r="G19" s="12">
        <v>123134998</v>
      </c>
      <c r="H19" s="12">
        <v>119670036</v>
      </c>
      <c r="I19" s="12">
        <v>123134998</v>
      </c>
      <c r="J19" s="22">
        <v>2.9</v>
      </c>
      <c r="K19" s="12">
        <v>2963226</v>
      </c>
      <c r="L19" s="12">
        <v>3422281</v>
      </c>
      <c r="M19" s="12">
        <v>116706810</v>
      </c>
      <c r="N19" s="12">
        <v>119712717</v>
      </c>
      <c r="O19" s="12">
        <v>116706810</v>
      </c>
      <c r="P19" s="12">
        <v>119712717</v>
      </c>
      <c r="Q19" s="12">
        <v>0</v>
      </c>
      <c r="R19" s="12">
        <v>0</v>
      </c>
      <c r="S19" s="12">
        <v>5578</v>
      </c>
      <c r="T19" s="12">
        <v>5550</v>
      </c>
      <c r="U19" s="11">
        <v>-0.5</v>
      </c>
      <c r="V19" s="13"/>
    </row>
    <row r="20" spans="1:22" x14ac:dyDescent="0.3">
      <c r="A20" t="str">
        <f>"280225"</f>
        <v>280225</v>
      </c>
      <c r="B20" t="s">
        <v>120</v>
      </c>
      <c r="C20" s="10">
        <v>49277857</v>
      </c>
      <c r="D20" s="10">
        <v>51791334</v>
      </c>
      <c r="E20" s="22">
        <v>5.0999999999999996</v>
      </c>
      <c r="F20" s="12">
        <v>38740195</v>
      </c>
      <c r="G20" s="12">
        <v>39863661</v>
      </c>
      <c r="H20" s="12">
        <v>38740195</v>
      </c>
      <c r="I20" s="12">
        <v>39863661</v>
      </c>
      <c r="J20" s="22">
        <v>2.9</v>
      </c>
      <c r="K20" s="12">
        <v>380032</v>
      </c>
      <c r="L20" s="12">
        <v>492387</v>
      </c>
      <c r="M20" s="12">
        <v>38360163</v>
      </c>
      <c r="N20" s="12">
        <v>39380215</v>
      </c>
      <c r="O20" s="12">
        <v>38360163</v>
      </c>
      <c r="P20" s="12">
        <v>39371274</v>
      </c>
      <c r="Q20" s="12">
        <v>0</v>
      </c>
      <c r="R20" s="12">
        <v>8941</v>
      </c>
      <c r="S20" s="12">
        <v>1468</v>
      </c>
      <c r="T20" s="12">
        <v>1480</v>
      </c>
      <c r="U20" s="11">
        <v>0.82</v>
      </c>
      <c r="V20" s="13"/>
    </row>
    <row r="21" spans="1:22" x14ac:dyDescent="0.3">
      <c r="A21" t="str">
        <f>"280521"</f>
        <v>280521</v>
      </c>
      <c r="B21" t="s">
        <v>63</v>
      </c>
      <c r="C21" s="10">
        <v>83569427</v>
      </c>
      <c r="D21" s="10">
        <v>85229857</v>
      </c>
      <c r="E21" s="22">
        <v>1.99</v>
      </c>
      <c r="F21" s="12">
        <v>61927055</v>
      </c>
      <c r="G21" s="12">
        <v>63722940</v>
      </c>
      <c r="H21" s="12">
        <v>61927055</v>
      </c>
      <c r="I21" s="12">
        <v>63722940</v>
      </c>
      <c r="J21" s="22">
        <v>2.9</v>
      </c>
      <c r="K21" s="12">
        <v>624108</v>
      </c>
      <c r="L21" s="12">
        <v>884784</v>
      </c>
      <c r="M21" s="12">
        <v>61302947</v>
      </c>
      <c r="N21" s="12">
        <v>63491716</v>
      </c>
      <c r="O21" s="12">
        <v>61302947</v>
      </c>
      <c r="P21" s="12">
        <v>62838156</v>
      </c>
      <c r="Q21" s="12">
        <v>0</v>
      </c>
      <c r="R21" s="12">
        <v>653560</v>
      </c>
      <c r="S21" s="12">
        <v>2924</v>
      </c>
      <c r="T21" s="12">
        <v>2999</v>
      </c>
      <c r="U21" s="11">
        <v>2.56</v>
      </c>
      <c r="V21" s="13"/>
    </row>
    <row r="22" spans="1:22" x14ac:dyDescent="0.3">
      <c r="A22" t="str">
        <f>"280214"</f>
        <v>280214</v>
      </c>
      <c r="B22" t="s">
        <v>101</v>
      </c>
      <c r="C22" s="10">
        <v>116449996</v>
      </c>
      <c r="D22" s="10">
        <v>119785062</v>
      </c>
      <c r="E22" s="22">
        <v>2.86</v>
      </c>
      <c r="F22" s="12">
        <v>97538802</v>
      </c>
      <c r="G22" s="12">
        <v>100328411</v>
      </c>
      <c r="H22" s="12">
        <v>97538802</v>
      </c>
      <c r="I22" s="12">
        <v>100328411</v>
      </c>
      <c r="J22" s="22">
        <v>2.86</v>
      </c>
      <c r="K22" s="12">
        <v>4196250</v>
      </c>
      <c r="L22" s="12">
        <v>5134086</v>
      </c>
      <c r="M22" s="12">
        <v>96178172</v>
      </c>
      <c r="N22" s="12">
        <v>96364694</v>
      </c>
      <c r="O22" s="12">
        <v>93342552</v>
      </c>
      <c r="P22" s="12">
        <v>95194325</v>
      </c>
      <c r="Q22" s="12">
        <v>2835620</v>
      </c>
      <c r="R22" s="12">
        <v>1170369</v>
      </c>
      <c r="S22" s="12">
        <v>2987</v>
      </c>
      <c r="T22" s="12">
        <v>2928</v>
      </c>
      <c r="U22" s="11">
        <v>-1.98</v>
      </c>
      <c r="V22" s="13"/>
    </row>
    <row r="23" spans="1:22" x14ac:dyDescent="0.3">
      <c r="A23" t="str">
        <f>"280223"</f>
        <v>280223</v>
      </c>
      <c r="B23" t="s">
        <v>164</v>
      </c>
      <c r="C23" s="10">
        <v>76872623</v>
      </c>
      <c r="D23" s="10">
        <v>77953532</v>
      </c>
      <c r="E23" s="22">
        <v>1.41</v>
      </c>
      <c r="F23" s="12">
        <v>56177911</v>
      </c>
      <c r="G23" s="12">
        <v>57763782</v>
      </c>
      <c r="H23" s="12">
        <v>56177911</v>
      </c>
      <c r="I23" s="12">
        <v>57763782</v>
      </c>
      <c r="J23" s="22">
        <v>2.82</v>
      </c>
      <c r="K23" s="12">
        <v>1879815</v>
      </c>
      <c r="L23" s="12">
        <v>1918765</v>
      </c>
      <c r="M23" s="12">
        <v>54730969</v>
      </c>
      <c r="N23" s="12">
        <v>55922861</v>
      </c>
      <c r="O23" s="12">
        <v>54298096</v>
      </c>
      <c r="P23" s="12">
        <v>55845017</v>
      </c>
      <c r="Q23" s="12">
        <v>432873</v>
      </c>
      <c r="R23" s="12">
        <v>77844</v>
      </c>
      <c r="S23" s="12">
        <v>2914</v>
      </c>
      <c r="T23" s="12">
        <v>2856</v>
      </c>
      <c r="U23" s="11">
        <v>-1.99</v>
      </c>
      <c r="V23" s="13"/>
    </row>
    <row r="24" spans="1:22" x14ac:dyDescent="0.3">
      <c r="A24" t="str">
        <f>"280212"</f>
        <v>280212</v>
      </c>
      <c r="B24" t="s">
        <v>116</v>
      </c>
      <c r="C24" s="10">
        <v>55503162</v>
      </c>
      <c r="D24" s="10">
        <v>57123216</v>
      </c>
      <c r="E24" s="22">
        <v>2.92</v>
      </c>
      <c r="F24" s="12">
        <v>41913176</v>
      </c>
      <c r="G24" s="12">
        <v>43067052</v>
      </c>
      <c r="H24" s="12">
        <v>41913176</v>
      </c>
      <c r="I24" s="12">
        <v>43067052</v>
      </c>
      <c r="J24" s="22">
        <v>2.75</v>
      </c>
      <c r="K24" s="12">
        <v>571875</v>
      </c>
      <c r="L24" s="12">
        <v>884470</v>
      </c>
      <c r="M24" s="12">
        <v>41353306</v>
      </c>
      <c r="N24" s="12">
        <v>42197582</v>
      </c>
      <c r="O24" s="12">
        <v>41341301</v>
      </c>
      <c r="P24" s="12">
        <v>42182582</v>
      </c>
      <c r="Q24" s="12">
        <v>12005</v>
      </c>
      <c r="R24" s="12">
        <v>15000</v>
      </c>
      <c r="S24" s="12">
        <v>1698</v>
      </c>
      <c r="T24" s="12">
        <v>1725</v>
      </c>
      <c r="U24" s="11">
        <v>1.59</v>
      </c>
      <c r="V24" s="13"/>
    </row>
    <row r="25" spans="1:22" x14ac:dyDescent="0.3">
      <c r="A25" t="str">
        <f>"280222"</f>
        <v>280222</v>
      </c>
      <c r="B25" t="s">
        <v>88</v>
      </c>
      <c r="C25" s="10">
        <v>30230573</v>
      </c>
      <c r="D25" s="10">
        <v>31078736</v>
      </c>
      <c r="E25" s="22">
        <v>2.81</v>
      </c>
      <c r="F25" s="12">
        <v>22839920</v>
      </c>
      <c r="G25" s="12">
        <v>23466342</v>
      </c>
      <c r="H25" s="12">
        <v>22839920</v>
      </c>
      <c r="I25" s="12">
        <v>23466342</v>
      </c>
      <c r="J25" s="22">
        <v>2.74</v>
      </c>
      <c r="K25" s="12">
        <v>530936</v>
      </c>
      <c r="L25" s="12">
        <v>553114</v>
      </c>
      <c r="M25" s="12">
        <v>22309084</v>
      </c>
      <c r="N25" s="12">
        <v>22913328</v>
      </c>
      <c r="O25" s="12">
        <v>22308984</v>
      </c>
      <c r="P25" s="12">
        <v>22913228</v>
      </c>
      <c r="Q25" s="12">
        <v>100</v>
      </c>
      <c r="R25" s="12">
        <v>100</v>
      </c>
      <c r="S25" s="12">
        <v>1443</v>
      </c>
      <c r="T25" s="12">
        <v>1439</v>
      </c>
      <c r="U25" s="11">
        <v>-0.28000000000000003</v>
      </c>
      <c r="V25" s="13"/>
    </row>
    <row r="26" spans="1:22" x14ac:dyDescent="0.3">
      <c r="A26" t="str">
        <f>"280206"</f>
        <v>280206</v>
      </c>
      <c r="B26" t="s">
        <v>149</v>
      </c>
      <c r="C26" s="10">
        <v>66689370</v>
      </c>
      <c r="D26" s="10">
        <v>68436438</v>
      </c>
      <c r="E26" s="22">
        <v>2.62</v>
      </c>
      <c r="F26" s="12">
        <v>50252558</v>
      </c>
      <c r="G26" s="12">
        <v>51606229</v>
      </c>
      <c r="H26" s="12">
        <v>50252558</v>
      </c>
      <c r="I26" s="12">
        <v>51606229</v>
      </c>
      <c r="J26" s="22">
        <v>2.69</v>
      </c>
      <c r="K26" s="12">
        <v>1110663</v>
      </c>
      <c r="L26" s="12">
        <v>1050495</v>
      </c>
      <c r="M26" s="12">
        <v>49141895</v>
      </c>
      <c r="N26" s="12">
        <v>50555734</v>
      </c>
      <c r="O26" s="12">
        <v>49141895</v>
      </c>
      <c r="P26" s="12">
        <v>50555734</v>
      </c>
      <c r="Q26" s="12">
        <v>0</v>
      </c>
      <c r="R26" s="12">
        <v>0</v>
      </c>
      <c r="S26" s="12">
        <v>2262</v>
      </c>
      <c r="T26" s="12">
        <v>2243</v>
      </c>
      <c r="U26" s="11">
        <v>-0.84</v>
      </c>
      <c r="V26" s="13"/>
    </row>
    <row r="27" spans="1:22" x14ac:dyDescent="0.3">
      <c r="A27" t="str">
        <f>"280217"</f>
        <v>280217</v>
      </c>
      <c r="B27" t="s">
        <v>89</v>
      </c>
      <c r="C27" s="10">
        <v>37806671</v>
      </c>
      <c r="D27" s="10">
        <v>38783000</v>
      </c>
      <c r="E27" s="22">
        <v>2.58</v>
      </c>
      <c r="F27" s="12">
        <v>27117906</v>
      </c>
      <c r="G27" s="12">
        <v>27836616</v>
      </c>
      <c r="H27" s="12">
        <v>27117906</v>
      </c>
      <c r="I27" s="12">
        <v>27836616</v>
      </c>
      <c r="J27" s="22">
        <v>2.65</v>
      </c>
      <c r="K27" s="12">
        <v>738245</v>
      </c>
      <c r="L27" s="12">
        <v>843847</v>
      </c>
      <c r="M27" s="12">
        <v>26379661</v>
      </c>
      <c r="N27" s="12">
        <v>26992769</v>
      </c>
      <c r="O27" s="12">
        <v>26379661</v>
      </c>
      <c r="P27" s="12">
        <v>26992769</v>
      </c>
      <c r="Q27" s="12">
        <v>0</v>
      </c>
      <c r="R27" s="12">
        <v>0</v>
      </c>
      <c r="S27" s="12">
        <v>2022</v>
      </c>
      <c r="T27" s="12">
        <v>2039</v>
      </c>
      <c r="U27" s="11">
        <v>0.84</v>
      </c>
      <c r="V27" s="13"/>
    </row>
    <row r="28" spans="1:22" x14ac:dyDescent="0.3">
      <c r="A28" t="str">
        <f>"280253"</f>
        <v>280253</v>
      </c>
      <c r="B28" t="s">
        <v>62</v>
      </c>
      <c r="C28" s="10">
        <v>153666863</v>
      </c>
      <c r="D28" s="10">
        <v>159788043</v>
      </c>
      <c r="E28" s="22">
        <v>3.98</v>
      </c>
      <c r="F28" s="12">
        <v>113843856</v>
      </c>
      <c r="G28" s="12">
        <v>116865160</v>
      </c>
      <c r="H28" s="12">
        <v>113843856</v>
      </c>
      <c r="I28" s="12">
        <v>116865160</v>
      </c>
      <c r="J28" s="22">
        <v>2.65</v>
      </c>
      <c r="K28" s="12">
        <v>2664048</v>
      </c>
      <c r="L28" s="12">
        <v>2483207</v>
      </c>
      <c r="M28" s="12">
        <v>111460587</v>
      </c>
      <c r="N28" s="12">
        <v>114381953</v>
      </c>
      <c r="O28" s="12">
        <v>111179808</v>
      </c>
      <c r="P28" s="12">
        <v>114381953</v>
      </c>
      <c r="Q28" s="12">
        <v>280779</v>
      </c>
      <c r="R28" s="12">
        <v>0</v>
      </c>
      <c r="S28" s="12">
        <v>5363</v>
      </c>
      <c r="T28" s="12">
        <v>5290</v>
      </c>
      <c r="U28" s="11">
        <v>-1.36</v>
      </c>
      <c r="V28" s="13"/>
    </row>
    <row r="29" spans="1:22" x14ac:dyDescent="0.3">
      <c r="A29" t="str">
        <f>"280409"</f>
        <v>280409</v>
      </c>
      <c r="B29" t="s">
        <v>100</v>
      </c>
      <c r="C29" s="10">
        <v>111215736</v>
      </c>
      <c r="D29" s="10">
        <v>114391671</v>
      </c>
      <c r="E29" s="22">
        <v>2.86</v>
      </c>
      <c r="F29" s="12">
        <v>94094175</v>
      </c>
      <c r="G29" s="12">
        <v>96492264</v>
      </c>
      <c r="H29" s="12">
        <v>94094175</v>
      </c>
      <c r="I29" s="12">
        <v>96492264</v>
      </c>
      <c r="J29" s="22">
        <v>2.5499999999999998</v>
      </c>
      <c r="K29" s="12">
        <v>1890760</v>
      </c>
      <c r="L29" s="12">
        <v>1920618</v>
      </c>
      <c r="M29" s="12">
        <v>92203415</v>
      </c>
      <c r="N29" s="12">
        <v>94571646</v>
      </c>
      <c r="O29" s="12">
        <v>92203415</v>
      </c>
      <c r="P29" s="12">
        <v>94571646</v>
      </c>
      <c r="Q29" s="12">
        <v>0</v>
      </c>
      <c r="R29" s="12">
        <v>0</v>
      </c>
      <c r="S29" s="12">
        <v>3906</v>
      </c>
      <c r="T29" s="12">
        <v>4008</v>
      </c>
      <c r="U29" s="11">
        <v>2.61</v>
      </c>
      <c r="V29" s="13"/>
    </row>
    <row r="30" spans="1:22" x14ac:dyDescent="0.3">
      <c r="A30" t="str">
        <f>"280213"</f>
        <v>280213</v>
      </c>
      <c r="B30" t="s">
        <v>163</v>
      </c>
      <c r="C30" s="10">
        <v>49841963</v>
      </c>
      <c r="D30" s="10">
        <v>51496380</v>
      </c>
      <c r="E30" s="22">
        <v>3.32</v>
      </c>
      <c r="F30" s="12">
        <v>35479114</v>
      </c>
      <c r="G30" s="12">
        <v>36380283</v>
      </c>
      <c r="H30" s="12">
        <v>35479114</v>
      </c>
      <c r="I30" s="12">
        <v>36380283</v>
      </c>
      <c r="J30" s="22">
        <v>2.54</v>
      </c>
      <c r="K30" s="12">
        <v>914019</v>
      </c>
      <c r="L30" s="12">
        <v>728831</v>
      </c>
      <c r="M30" s="12">
        <v>34565095</v>
      </c>
      <c r="N30" s="12">
        <v>35651539</v>
      </c>
      <c r="O30" s="12">
        <v>34565095</v>
      </c>
      <c r="P30" s="12">
        <v>35651452</v>
      </c>
      <c r="Q30" s="12">
        <v>0</v>
      </c>
      <c r="R30" s="12">
        <v>87</v>
      </c>
      <c r="S30" s="12">
        <v>2089</v>
      </c>
      <c r="T30" s="12">
        <v>2089</v>
      </c>
      <c r="U30" s="11">
        <v>0</v>
      </c>
      <c r="V30" s="13"/>
    </row>
    <row r="31" spans="1:22" x14ac:dyDescent="0.3">
      <c r="A31" t="str">
        <f>"280407"</f>
        <v>280407</v>
      </c>
      <c r="B31" t="s">
        <v>93</v>
      </c>
      <c r="C31" s="10">
        <v>223311165</v>
      </c>
      <c r="D31" s="10">
        <v>229845028</v>
      </c>
      <c r="E31" s="22">
        <v>2.93</v>
      </c>
      <c r="F31" s="12">
        <v>198564847</v>
      </c>
      <c r="G31" s="12">
        <v>203571382</v>
      </c>
      <c r="H31" s="12">
        <v>198564847</v>
      </c>
      <c r="I31" s="12">
        <v>203571382</v>
      </c>
      <c r="J31" s="22">
        <v>2.52</v>
      </c>
      <c r="K31" s="12">
        <v>7085809</v>
      </c>
      <c r="L31" s="12">
        <v>6781559</v>
      </c>
      <c r="M31" s="12">
        <v>191479038</v>
      </c>
      <c r="N31" s="12">
        <v>197443579</v>
      </c>
      <c r="O31" s="12">
        <v>191479038</v>
      </c>
      <c r="P31" s="12">
        <v>196789823</v>
      </c>
      <c r="Q31" s="12">
        <v>0</v>
      </c>
      <c r="R31" s="12">
        <v>653756</v>
      </c>
      <c r="S31" s="12">
        <v>6527</v>
      </c>
      <c r="T31" s="12">
        <v>6595</v>
      </c>
      <c r="U31" s="11">
        <v>1.04</v>
      </c>
      <c r="V31" s="13"/>
    </row>
    <row r="32" spans="1:22" x14ac:dyDescent="0.3">
      <c r="A32" t="str">
        <f>"280402"</f>
        <v>280402</v>
      </c>
      <c r="B32" t="s">
        <v>81</v>
      </c>
      <c r="C32" s="10">
        <v>58290375</v>
      </c>
      <c r="D32" s="10">
        <v>60007038</v>
      </c>
      <c r="E32" s="22">
        <v>2.95</v>
      </c>
      <c r="F32" s="12">
        <v>52955796</v>
      </c>
      <c r="G32" s="12">
        <v>54268930</v>
      </c>
      <c r="H32" s="12">
        <v>52955796</v>
      </c>
      <c r="I32" s="12">
        <v>54268930</v>
      </c>
      <c r="J32" s="22">
        <v>2.48</v>
      </c>
      <c r="K32" s="12">
        <v>2020996</v>
      </c>
      <c r="L32" s="12">
        <v>2009500</v>
      </c>
      <c r="M32" s="12">
        <v>53179188</v>
      </c>
      <c r="N32" s="12">
        <v>55188688</v>
      </c>
      <c r="O32" s="12">
        <v>50934800</v>
      </c>
      <c r="P32" s="12">
        <v>52259430</v>
      </c>
      <c r="Q32" s="12">
        <v>2244388</v>
      </c>
      <c r="R32" s="12">
        <v>2929258</v>
      </c>
      <c r="S32" s="12">
        <v>1686</v>
      </c>
      <c r="T32" s="12">
        <v>1726</v>
      </c>
      <c r="U32" s="11">
        <v>2.37</v>
      </c>
      <c r="V32" s="13"/>
    </row>
    <row r="33" spans="1:22" x14ac:dyDescent="0.3">
      <c r="A33" t="str">
        <f>"280220"</f>
        <v>280220</v>
      </c>
      <c r="B33" t="s">
        <v>115</v>
      </c>
      <c r="C33" s="10">
        <v>82486886</v>
      </c>
      <c r="D33" s="10">
        <v>85199343</v>
      </c>
      <c r="E33" s="22">
        <v>3.29</v>
      </c>
      <c r="F33" s="12">
        <v>65737442</v>
      </c>
      <c r="G33" s="12">
        <v>67341013</v>
      </c>
      <c r="H33" s="12">
        <v>65737442</v>
      </c>
      <c r="I33" s="12">
        <v>67341013</v>
      </c>
      <c r="J33" s="22">
        <v>2.44</v>
      </c>
      <c r="K33" s="12">
        <v>0</v>
      </c>
      <c r="L33" s="12">
        <v>0</v>
      </c>
      <c r="M33" s="12">
        <v>65737442</v>
      </c>
      <c r="N33" s="12">
        <v>67341013</v>
      </c>
      <c r="O33" s="12">
        <v>65737442</v>
      </c>
      <c r="P33" s="12">
        <v>67341013</v>
      </c>
      <c r="Q33" s="12">
        <v>0</v>
      </c>
      <c r="R33" s="12">
        <v>0</v>
      </c>
      <c r="S33" s="12">
        <v>2796</v>
      </c>
      <c r="T33" s="12">
        <v>2790</v>
      </c>
      <c r="U33" s="11">
        <v>-0.21</v>
      </c>
      <c r="V33" s="13"/>
    </row>
    <row r="34" spans="1:22" x14ac:dyDescent="0.3">
      <c r="A34" t="str">
        <f>"280224"</f>
        <v>280224</v>
      </c>
      <c r="B34" t="s">
        <v>163</v>
      </c>
      <c r="C34" s="10">
        <v>27653316</v>
      </c>
      <c r="D34" s="10">
        <v>28757452</v>
      </c>
      <c r="E34" s="22">
        <v>3.99</v>
      </c>
      <c r="F34" s="12">
        <v>20125513</v>
      </c>
      <c r="G34" s="12">
        <v>20602290</v>
      </c>
      <c r="H34" s="12">
        <v>20125513</v>
      </c>
      <c r="I34" s="12">
        <v>20602290</v>
      </c>
      <c r="J34" s="22">
        <v>2.37</v>
      </c>
      <c r="K34" s="12">
        <v>205237</v>
      </c>
      <c r="L34" s="12">
        <v>107349</v>
      </c>
      <c r="M34" s="12">
        <v>19920276</v>
      </c>
      <c r="N34" s="12">
        <v>20494941</v>
      </c>
      <c r="O34" s="12">
        <v>19920276</v>
      </c>
      <c r="P34" s="12">
        <v>20494941</v>
      </c>
      <c r="Q34" s="12">
        <v>0</v>
      </c>
      <c r="R34" s="12">
        <v>0</v>
      </c>
      <c r="S34" s="12">
        <v>1135</v>
      </c>
      <c r="T34" s="12">
        <v>1081</v>
      </c>
      <c r="U34" s="11">
        <v>-4.76</v>
      </c>
      <c r="V34" s="13"/>
    </row>
    <row r="35" spans="1:22" x14ac:dyDescent="0.3">
      <c r="A35" t="str">
        <f>"280219"</f>
        <v>280219</v>
      </c>
      <c r="B35" t="s">
        <v>80</v>
      </c>
      <c r="C35" s="10">
        <v>38274432</v>
      </c>
      <c r="D35" s="10">
        <v>39422943</v>
      </c>
      <c r="E35" s="22">
        <v>3</v>
      </c>
      <c r="F35" s="12">
        <v>29126399</v>
      </c>
      <c r="G35" s="12">
        <v>29802571</v>
      </c>
      <c r="H35" s="12">
        <v>29126399</v>
      </c>
      <c r="I35" s="12">
        <v>29802571</v>
      </c>
      <c r="J35" s="22">
        <v>2.3199999999999998</v>
      </c>
      <c r="K35" s="12">
        <v>877240</v>
      </c>
      <c r="L35" s="12">
        <v>867351</v>
      </c>
      <c r="M35" s="12">
        <v>28249159</v>
      </c>
      <c r="N35" s="12">
        <v>28935220</v>
      </c>
      <c r="O35" s="12">
        <v>28249159</v>
      </c>
      <c r="P35" s="12">
        <v>28935220</v>
      </c>
      <c r="Q35" s="12">
        <v>0</v>
      </c>
      <c r="R35" s="12">
        <v>0</v>
      </c>
      <c r="S35" s="12">
        <v>1145</v>
      </c>
      <c r="T35" s="12">
        <v>1169</v>
      </c>
      <c r="U35" s="11">
        <v>2.1</v>
      </c>
      <c r="V35" s="13"/>
    </row>
    <row r="36" spans="1:22" x14ac:dyDescent="0.3">
      <c r="A36" t="str">
        <f>"280227"</f>
        <v>280227</v>
      </c>
      <c r="B36" t="s">
        <v>166</v>
      </c>
      <c r="C36" s="10">
        <v>59943330</v>
      </c>
      <c r="D36" s="10">
        <v>61122822</v>
      </c>
      <c r="E36" s="22">
        <v>1.97</v>
      </c>
      <c r="F36" s="12">
        <v>44566967</v>
      </c>
      <c r="G36" s="12">
        <v>45594326</v>
      </c>
      <c r="H36" s="12">
        <v>44566967</v>
      </c>
      <c r="I36" s="12">
        <v>45594326</v>
      </c>
      <c r="J36" s="22">
        <v>2.31</v>
      </c>
      <c r="K36" s="12">
        <v>1175127</v>
      </c>
      <c r="L36" s="12">
        <v>1172119</v>
      </c>
      <c r="M36" s="12">
        <v>43391840</v>
      </c>
      <c r="N36" s="12">
        <v>44422207</v>
      </c>
      <c r="O36" s="12">
        <v>43391840</v>
      </c>
      <c r="P36" s="12">
        <v>44422207</v>
      </c>
      <c r="Q36" s="12">
        <v>0</v>
      </c>
      <c r="R36" s="12">
        <v>0</v>
      </c>
      <c r="S36" s="12">
        <v>1961</v>
      </c>
      <c r="T36" s="12">
        <v>1921</v>
      </c>
      <c r="U36" s="11">
        <v>-2.04</v>
      </c>
      <c r="V36" s="13"/>
    </row>
    <row r="37" spans="1:22" x14ac:dyDescent="0.3">
      <c r="A37" t="str">
        <f>"280502"</f>
        <v>280502</v>
      </c>
      <c r="B37" t="s">
        <v>159</v>
      </c>
      <c r="C37" s="10">
        <v>223702174</v>
      </c>
      <c r="D37" s="10">
        <v>230346020</v>
      </c>
      <c r="E37" s="22">
        <v>2.97</v>
      </c>
      <c r="F37" s="12">
        <v>191622402</v>
      </c>
      <c r="G37" s="12">
        <v>195954954</v>
      </c>
      <c r="H37" s="12">
        <v>191622402</v>
      </c>
      <c r="I37" s="12">
        <v>195954954</v>
      </c>
      <c r="J37" s="22">
        <v>2.2599999999999998</v>
      </c>
      <c r="K37" s="12">
        <v>2146655</v>
      </c>
      <c r="L37" s="12">
        <v>2239375</v>
      </c>
      <c r="M37" s="12">
        <v>189712517</v>
      </c>
      <c r="N37" s="12">
        <v>196229415</v>
      </c>
      <c r="O37" s="12">
        <v>189475747</v>
      </c>
      <c r="P37" s="12">
        <v>193715579</v>
      </c>
      <c r="Q37" s="12">
        <v>236770</v>
      </c>
      <c r="R37" s="12">
        <v>2513836</v>
      </c>
      <c r="S37" s="12">
        <v>6409</v>
      </c>
      <c r="T37" s="12">
        <v>6498</v>
      </c>
      <c r="U37" s="11">
        <v>1.39</v>
      </c>
      <c r="V37" s="13"/>
    </row>
    <row r="38" spans="1:22" x14ac:dyDescent="0.3">
      <c r="A38" t="str">
        <f>"280251"</f>
        <v>280251</v>
      </c>
      <c r="B38" t="s">
        <v>163</v>
      </c>
      <c r="C38" s="10">
        <v>113429221</v>
      </c>
      <c r="D38" s="10">
        <v>117117574</v>
      </c>
      <c r="E38" s="22">
        <v>3.25</v>
      </c>
      <c r="F38" s="12">
        <v>81168511</v>
      </c>
      <c r="G38" s="12">
        <v>82919227</v>
      </c>
      <c r="H38" s="12">
        <v>81168511</v>
      </c>
      <c r="I38" s="12">
        <v>82919227</v>
      </c>
      <c r="J38" s="22">
        <v>2.16</v>
      </c>
      <c r="K38" s="12">
        <v>861845</v>
      </c>
      <c r="L38" s="12">
        <v>1508294</v>
      </c>
      <c r="M38" s="12">
        <v>80306666</v>
      </c>
      <c r="N38" s="12">
        <v>81410933</v>
      </c>
      <c r="O38" s="12">
        <v>80306666</v>
      </c>
      <c r="P38" s="12">
        <v>81410933</v>
      </c>
      <c r="Q38" s="12">
        <v>0</v>
      </c>
      <c r="R38" s="12">
        <v>0</v>
      </c>
      <c r="S38" s="12">
        <v>4523</v>
      </c>
      <c r="T38" s="12">
        <v>4650</v>
      </c>
      <c r="U38" s="11">
        <v>2.81</v>
      </c>
      <c r="V38" s="13"/>
    </row>
    <row r="39" spans="1:22" x14ac:dyDescent="0.3">
      <c r="A39" t="str">
        <f>"280100"</f>
        <v>280100</v>
      </c>
      <c r="B39" t="s">
        <v>92</v>
      </c>
      <c r="C39" s="10">
        <v>85907869</v>
      </c>
      <c r="D39" s="10">
        <v>88209126</v>
      </c>
      <c r="E39" s="22">
        <v>2.68</v>
      </c>
      <c r="F39" s="12">
        <v>66804233</v>
      </c>
      <c r="G39" s="12">
        <v>68134737</v>
      </c>
      <c r="H39" s="12">
        <v>66804233</v>
      </c>
      <c r="I39" s="12">
        <v>68134737</v>
      </c>
      <c r="J39" s="22">
        <v>1.99</v>
      </c>
      <c r="K39" s="12">
        <v>979588</v>
      </c>
      <c r="L39" s="12">
        <v>899064</v>
      </c>
      <c r="M39" s="12">
        <v>65824645</v>
      </c>
      <c r="N39" s="12">
        <v>67235673</v>
      </c>
      <c r="O39" s="12">
        <v>65824645</v>
      </c>
      <c r="P39" s="12">
        <v>67235673</v>
      </c>
      <c r="Q39" s="12">
        <v>0</v>
      </c>
      <c r="R39" s="12">
        <v>0</v>
      </c>
      <c r="S39" s="12">
        <v>3462</v>
      </c>
      <c r="T39" s="12">
        <v>3348</v>
      </c>
      <c r="U39" s="11">
        <v>-3.29</v>
      </c>
      <c r="V39" s="13"/>
    </row>
    <row r="40" spans="1:22" x14ac:dyDescent="0.3">
      <c r="A40" t="str">
        <f>"280205"</f>
        <v>280205</v>
      </c>
      <c r="B40" t="s">
        <v>110</v>
      </c>
      <c r="C40" s="10">
        <v>210218722</v>
      </c>
      <c r="D40" s="10">
        <v>215892556</v>
      </c>
      <c r="E40" s="22">
        <v>2.7</v>
      </c>
      <c r="F40" s="12">
        <v>136270739</v>
      </c>
      <c r="G40" s="12">
        <v>138984161</v>
      </c>
      <c r="H40" s="12">
        <v>136270739</v>
      </c>
      <c r="I40" s="12">
        <v>138984161</v>
      </c>
      <c r="J40" s="22">
        <v>1.99</v>
      </c>
      <c r="K40" s="12">
        <v>740061</v>
      </c>
      <c r="L40" s="12">
        <v>451290</v>
      </c>
      <c r="M40" s="12">
        <v>135530678</v>
      </c>
      <c r="N40" s="12">
        <v>138532871</v>
      </c>
      <c r="O40" s="12">
        <v>135530678</v>
      </c>
      <c r="P40" s="12">
        <v>138532871</v>
      </c>
      <c r="Q40" s="12">
        <v>0</v>
      </c>
      <c r="R40" s="12">
        <v>0</v>
      </c>
      <c r="S40" s="12">
        <v>7014</v>
      </c>
      <c r="T40" s="12">
        <v>7052</v>
      </c>
      <c r="U40" s="11">
        <v>0.54</v>
      </c>
      <c r="V40" s="13"/>
    </row>
    <row r="41" spans="1:22" x14ac:dyDescent="0.3">
      <c r="A41" t="str">
        <f>"280411"</f>
        <v>280411</v>
      </c>
      <c r="B41" t="s">
        <v>67</v>
      </c>
      <c r="C41" s="10">
        <v>49279492</v>
      </c>
      <c r="D41" s="10">
        <v>49440424</v>
      </c>
      <c r="E41" s="22">
        <v>0.33</v>
      </c>
      <c r="F41" s="12">
        <v>41690546</v>
      </c>
      <c r="G41" s="12">
        <v>42519900</v>
      </c>
      <c r="H41" s="12">
        <v>41690546</v>
      </c>
      <c r="I41" s="12">
        <v>42519900</v>
      </c>
      <c r="J41" s="22">
        <v>1.99</v>
      </c>
      <c r="K41" s="12">
        <v>388769</v>
      </c>
      <c r="L41" s="12">
        <v>530137</v>
      </c>
      <c r="M41" s="12">
        <v>41356605</v>
      </c>
      <c r="N41" s="12">
        <v>42295618</v>
      </c>
      <c r="O41" s="12">
        <v>41301777</v>
      </c>
      <c r="P41" s="12">
        <v>41989763</v>
      </c>
      <c r="Q41" s="12">
        <v>54828</v>
      </c>
      <c r="R41" s="12">
        <v>305855</v>
      </c>
      <c r="S41" s="12">
        <v>1369</v>
      </c>
      <c r="T41" s="12">
        <v>1353</v>
      </c>
      <c r="U41" s="11">
        <v>-1.17</v>
      </c>
      <c r="V41" s="13"/>
    </row>
    <row r="42" spans="1:22" x14ac:dyDescent="0.3">
      <c r="A42" t="str">
        <f>"280504"</f>
        <v>280504</v>
      </c>
      <c r="B42" t="s">
        <v>137</v>
      </c>
      <c r="C42" s="10">
        <v>152196856</v>
      </c>
      <c r="D42" s="10">
        <v>157166366</v>
      </c>
      <c r="E42" s="22">
        <v>3.27</v>
      </c>
      <c r="F42" s="12">
        <v>121020994</v>
      </c>
      <c r="G42" s="12">
        <v>123417820</v>
      </c>
      <c r="H42" s="12">
        <v>121020994</v>
      </c>
      <c r="I42" s="12">
        <v>123417820</v>
      </c>
      <c r="J42" s="22">
        <v>1.98</v>
      </c>
      <c r="K42" s="12">
        <v>3265023</v>
      </c>
      <c r="L42" s="12">
        <v>4430312</v>
      </c>
      <c r="M42" s="12">
        <v>118851657</v>
      </c>
      <c r="N42" s="12">
        <v>119916500</v>
      </c>
      <c r="O42" s="12">
        <v>117755971</v>
      </c>
      <c r="P42" s="12">
        <v>118987508</v>
      </c>
      <c r="Q42" s="12">
        <v>1095686</v>
      </c>
      <c r="R42" s="12">
        <v>928992</v>
      </c>
      <c r="S42" s="12">
        <v>4838</v>
      </c>
      <c r="T42" s="12">
        <v>4825</v>
      </c>
      <c r="U42" s="11">
        <v>-0.27</v>
      </c>
      <c r="V42" s="13"/>
    </row>
    <row r="43" spans="1:22" x14ac:dyDescent="0.3">
      <c r="A43" t="str">
        <f>"280410"</f>
        <v>280410</v>
      </c>
      <c r="B43" t="s">
        <v>123</v>
      </c>
      <c r="C43" s="10">
        <v>94444259</v>
      </c>
      <c r="D43" s="10">
        <v>98195200</v>
      </c>
      <c r="E43" s="22">
        <v>3.97</v>
      </c>
      <c r="F43" s="12">
        <v>79441368</v>
      </c>
      <c r="G43" s="12">
        <v>80998420</v>
      </c>
      <c r="H43" s="12">
        <v>79441368</v>
      </c>
      <c r="I43" s="12">
        <v>80998420</v>
      </c>
      <c r="J43" s="22">
        <v>1.96</v>
      </c>
      <c r="K43" s="12">
        <v>1741418</v>
      </c>
      <c r="L43" s="12">
        <v>1763854</v>
      </c>
      <c r="M43" s="12">
        <v>77699950</v>
      </c>
      <c r="N43" s="12">
        <v>79365349</v>
      </c>
      <c r="O43" s="12">
        <v>77699950</v>
      </c>
      <c r="P43" s="12">
        <v>79234566</v>
      </c>
      <c r="Q43" s="12">
        <v>0</v>
      </c>
      <c r="R43" s="12">
        <v>130783</v>
      </c>
      <c r="S43" s="12">
        <v>2800</v>
      </c>
      <c r="T43" s="12">
        <v>2850</v>
      </c>
      <c r="U43" s="11">
        <v>1.79</v>
      </c>
      <c r="V43" s="13"/>
    </row>
    <row r="44" spans="1:22" x14ac:dyDescent="0.3">
      <c r="A44" t="str">
        <f>"280208"</f>
        <v>280208</v>
      </c>
      <c r="B44" t="s">
        <v>144</v>
      </c>
      <c r="C44" s="10">
        <v>99272698</v>
      </c>
      <c r="D44" s="10">
        <v>103088877</v>
      </c>
      <c r="E44" s="22">
        <v>3.84</v>
      </c>
      <c r="F44" s="12">
        <v>21833396</v>
      </c>
      <c r="G44" s="12">
        <v>22255793</v>
      </c>
      <c r="H44" s="12">
        <v>21833396</v>
      </c>
      <c r="I44" s="12">
        <v>22255793</v>
      </c>
      <c r="J44" s="22">
        <v>1.93</v>
      </c>
      <c r="K44" s="12">
        <v>0</v>
      </c>
      <c r="L44" s="12">
        <v>0</v>
      </c>
      <c r="M44" s="12">
        <v>22084790</v>
      </c>
      <c r="N44" s="12">
        <v>22554625</v>
      </c>
      <c r="O44" s="12">
        <v>21833396</v>
      </c>
      <c r="P44" s="12">
        <v>22255793</v>
      </c>
      <c r="Q44" s="12">
        <v>251394</v>
      </c>
      <c r="R44" s="12">
        <v>298832</v>
      </c>
      <c r="S44" s="12">
        <v>3302</v>
      </c>
      <c r="T44" s="12">
        <v>3350</v>
      </c>
      <c r="U44" s="11">
        <v>1.45</v>
      </c>
      <c r="V44" s="13"/>
    </row>
    <row r="45" spans="1:22" x14ac:dyDescent="0.3">
      <c r="A45" t="str">
        <f>"280523"</f>
        <v>280523</v>
      </c>
      <c r="B45" t="s">
        <v>118</v>
      </c>
      <c r="C45" s="10">
        <v>194619501</v>
      </c>
      <c r="D45" s="10">
        <v>199808099</v>
      </c>
      <c r="E45" s="22">
        <v>2.67</v>
      </c>
      <c r="F45" s="12">
        <v>156090323</v>
      </c>
      <c r="G45" s="12">
        <v>159106027</v>
      </c>
      <c r="H45" s="12">
        <v>156090323</v>
      </c>
      <c r="I45" s="12">
        <v>159106027</v>
      </c>
      <c r="J45" s="22">
        <v>1.93</v>
      </c>
      <c r="K45" s="12">
        <v>4165760</v>
      </c>
      <c r="L45" s="12">
        <v>3076797</v>
      </c>
      <c r="M45" s="12">
        <v>151970382</v>
      </c>
      <c r="N45" s="12">
        <v>156169121</v>
      </c>
      <c r="O45" s="12">
        <v>151924563</v>
      </c>
      <c r="P45" s="12">
        <v>156029230</v>
      </c>
      <c r="Q45" s="12">
        <v>45819</v>
      </c>
      <c r="R45" s="12">
        <v>139891</v>
      </c>
      <c r="S45" s="12">
        <v>6892</v>
      </c>
      <c r="T45" s="12">
        <v>6741</v>
      </c>
      <c r="U45" s="11">
        <v>-2.19</v>
      </c>
      <c r="V45" s="13"/>
    </row>
    <row r="46" spans="1:22" x14ac:dyDescent="0.3">
      <c r="A46" t="str">
        <f>"280501"</f>
        <v>280501</v>
      </c>
      <c r="B46" t="s">
        <v>130</v>
      </c>
      <c r="C46" s="10">
        <v>102113515</v>
      </c>
      <c r="D46" s="10">
        <v>104868519</v>
      </c>
      <c r="E46" s="22">
        <v>2.7</v>
      </c>
      <c r="F46" s="12">
        <v>84488575</v>
      </c>
      <c r="G46" s="12">
        <v>86086546</v>
      </c>
      <c r="H46" s="12">
        <v>84488575</v>
      </c>
      <c r="I46" s="12">
        <v>86086546</v>
      </c>
      <c r="J46" s="22">
        <v>1.89</v>
      </c>
      <c r="K46" s="12">
        <v>4524542</v>
      </c>
      <c r="L46" s="12">
        <v>4683494</v>
      </c>
      <c r="M46" s="12">
        <v>79964033</v>
      </c>
      <c r="N46" s="12">
        <v>81700531</v>
      </c>
      <c r="O46" s="12">
        <v>79964033</v>
      </c>
      <c r="P46" s="12">
        <v>81403052</v>
      </c>
      <c r="Q46" s="12">
        <v>0</v>
      </c>
      <c r="R46" s="12">
        <v>297479</v>
      </c>
      <c r="S46" s="12">
        <v>2658</v>
      </c>
      <c r="T46" s="12">
        <v>2638</v>
      </c>
      <c r="U46" s="11">
        <v>-0.75</v>
      </c>
      <c r="V46" s="13"/>
    </row>
    <row r="47" spans="1:22" x14ac:dyDescent="0.3">
      <c r="A47" t="str">
        <f>"280517"</f>
        <v>280517</v>
      </c>
      <c r="B47" t="s">
        <v>102</v>
      </c>
      <c r="C47" s="10">
        <v>134781267</v>
      </c>
      <c r="D47" s="10">
        <v>135686223</v>
      </c>
      <c r="E47" s="22">
        <v>0.67</v>
      </c>
      <c r="F47" s="12">
        <v>100342028</v>
      </c>
      <c r="G47" s="12">
        <v>102239710</v>
      </c>
      <c r="H47" s="12">
        <v>100402028</v>
      </c>
      <c r="I47" s="12">
        <v>102299710</v>
      </c>
      <c r="J47" s="22">
        <v>1.89</v>
      </c>
      <c r="K47" s="12">
        <v>2941058</v>
      </c>
      <c r="L47" s="12">
        <v>2425824</v>
      </c>
      <c r="M47" s="12">
        <v>97460970</v>
      </c>
      <c r="N47" s="12">
        <v>99873886</v>
      </c>
      <c r="O47" s="12">
        <v>97460970</v>
      </c>
      <c r="P47" s="12">
        <v>99873886</v>
      </c>
      <c r="Q47" s="12">
        <v>0</v>
      </c>
      <c r="R47" s="12">
        <v>0</v>
      </c>
      <c r="S47" s="12">
        <v>5258</v>
      </c>
      <c r="T47" s="12">
        <v>5294</v>
      </c>
      <c r="U47" s="11">
        <v>0.68</v>
      </c>
      <c r="V47" s="13"/>
    </row>
    <row r="48" spans="1:22" x14ac:dyDescent="0.3">
      <c r="A48" t="str">
        <f>"280503"</f>
        <v>280503</v>
      </c>
      <c r="B48" t="s">
        <v>112</v>
      </c>
      <c r="C48" s="10">
        <v>84082613</v>
      </c>
      <c r="D48" s="10">
        <v>85612108</v>
      </c>
      <c r="E48" s="22">
        <v>1.82</v>
      </c>
      <c r="F48" s="12">
        <v>78283529</v>
      </c>
      <c r="G48" s="12">
        <v>79749608</v>
      </c>
      <c r="H48" s="12">
        <v>78283529</v>
      </c>
      <c r="I48" s="12">
        <v>79749608</v>
      </c>
      <c r="J48" s="22">
        <v>1.87</v>
      </c>
      <c r="K48" s="12">
        <v>3622810</v>
      </c>
      <c r="L48" s="12">
        <v>3479606</v>
      </c>
      <c r="M48" s="12">
        <v>74685638</v>
      </c>
      <c r="N48" s="12">
        <v>76714715</v>
      </c>
      <c r="O48" s="12">
        <v>74660719</v>
      </c>
      <c r="P48" s="12">
        <v>76270002</v>
      </c>
      <c r="Q48" s="12">
        <v>24919</v>
      </c>
      <c r="R48" s="12">
        <v>444713</v>
      </c>
      <c r="S48" s="12">
        <v>2065</v>
      </c>
      <c r="T48" s="12">
        <v>2040</v>
      </c>
      <c r="U48" s="11">
        <v>-1.21</v>
      </c>
      <c r="V48" s="13"/>
    </row>
    <row r="49" spans="1:22" x14ac:dyDescent="0.3">
      <c r="A49" t="str">
        <f>"280518"</f>
        <v>280518</v>
      </c>
      <c r="B49" t="s">
        <v>136</v>
      </c>
      <c r="C49" s="10">
        <v>91509907</v>
      </c>
      <c r="D49" s="10">
        <v>93851980</v>
      </c>
      <c r="E49" s="22">
        <v>2.56</v>
      </c>
      <c r="F49" s="12">
        <v>64259355</v>
      </c>
      <c r="G49" s="12">
        <v>65383894</v>
      </c>
      <c r="H49" s="12">
        <v>64259355</v>
      </c>
      <c r="I49" s="12">
        <v>65383894</v>
      </c>
      <c r="J49" s="22">
        <v>1.75</v>
      </c>
      <c r="K49" s="12">
        <v>2260893</v>
      </c>
      <c r="L49" s="12">
        <v>2068450</v>
      </c>
      <c r="M49" s="12">
        <v>62540207</v>
      </c>
      <c r="N49" s="12">
        <v>63470166</v>
      </c>
      <c r="O49" s="12">
        <v>61998462</v>
      </c>
      <c r="P49" s="12">
        <v>63315444</v>
      </c>
      <c r="Q49" s="12">
        <v>541745</v>
      </c>
      <c r="R49" s="12">
        <v>154722</v>
      </c>
      <c r="S49" s="12">
        <v>2902</v>
      </c>
      <c r="T49" s="12">
        <v>2837</v>
      </c>
      <c r="U49" s="11">
        <v>-2.2400000000000002</v>
      </c>
      <c r="V49" s="13"/>
    </row>
    <row r="50" spans="1:22" x14ac:dyDescent="0.3">
      <c r="A50" t="str">
        <f>"280403"</f>
        <v>280403</v>
      </c>
      <c r="B50" t="s">
        <v>145</v>
      </c>
      <c r="C50" s="10">
        <v>107181298</v>
      </c>
      <c r="D50" s="10">
        <v>109959967</v>
      </c>
      <c r="E50" s="22">
        <v>2.59</v>
      </c>
      <c r="F50" s="12">
        <v>91620879</v>
      </c>
      <c r="G50" s="12">
        <v>93199626</v>
      </c>
      <c r="H50" s="12">
        <v>91620879</v>
      </c>
      <c r="I50" s="12">
        <v>93199626</v>
      </c>
      <c r="J50" s="22">
        <v>1.72</v>
      </c>
      <c r="K50" s="12">
        <v>3882353</v>
      </c>
      <c r="L50" s="12">
        <v>3865328</v>
      </c>
      <c r="M50" s="12">
        <v>88592849</v>
      </c>
      <c r="N50" s="12">
        <v>91018545</v>
      </c>
      <c r="O50" s="12">
        <v>87738526</v>
      </c>
      <c r="P50" s="12">
        <v>89334298</v>
      </c>
      <c r="Q50" s="12">
        <v>854323</v>
      </c>
      <c r="R50" s="12">
        <v>1684247</v>
      </c>
      <c r="S50" s="12">
        <v>3133</v>
      </c>
      <c r="T50" s="12">
        <v>3100</v>
      </c>
      <c r="U50" s="11">
        <v>-1.05</v>
      </c>
      <c r="V50" s="13"/>
    </row>
    <row r="51" spans="1:22" x14ac:dyDescent="0.3">
      <c r="A51" t="str">
        <f>"280506"</f>
        <v>280506</v>
      </c>
      <c r="B51" t="s">
        <v>133</v>
      </c>
      <c r="C51" s="10">
        <v>56302323</v>
      </c>
      <c r="D51" s="10">
        <v>57607530</v>
      </c>
      <c r="E51" s="22">
        <v>2.3199999999999998</v>
      </c>
      <c r="F51" s="12">
        <v>50835595</v>
      </c>
      <c r="G51" s="12">
        <v>51709424</v>
      </c>
      <c r="H51" s="12">
        <v>50835595</v>
      </c>
      <c r="I51" s="12">
        <v>51709424</v>
      </c>
      <c r="J51" s="22">
        <v>1.72</v>
      </c>
      <c r="K51" s="12">
        <v>1959244</v>
      </c>
      <c r="L51" s="12">
        <v>2076214</v>
      </c>
      <c r="M51" s="12">
        <v>48954632</v>
      </c>
      <c r="N51" s="12">
        <v>50087906</v>
      </c>
      <c r="O51" s="12">
        <v>48876351</v>
      </c>
      <c r="P51" s="12">
        <v>49633210</v>
      </c>
      <c r="Q51" s="12">
        <v>78281</v>
      </c>
      <c r="R51" s="12">
        <v>454696</v>
      </c>
      <c r="S51" s="12">
        <v>1607</v>
      </c>
      <c r="T51" s="12">
        <v>1605</v>
      </c>
      <c r="U51" s="11">
        <v>-0.12</v>
      </c>
      <c r="V51" s="13"/>
    </row>
    <row r="52" spans="1:22" x14ac:dyDescent="0.3">
      <c r="A52" t="str">
        <f>"280231"</f>
        <v>280231</v>
      </c>
      <c r="B52" t="s">
        <v>104</v>
      </c>
      <c r="C52" s="10">
        <v>39312704</v>
      </c>
      <c r="D52" s="10">
        <v>39887986</v>
      </c>
      <c r="E52" s="22">
        <v>1.46</v>
      </c>
      <c r="F52" s="12">
        <v>31508198</v>
      </c>
      <c r="G52" s="12">
        <v>31982290</v>
      </c>
      <c r="H52" s="12">
        <v>31508198</v>
      </c>
      <c r="I52" s="12">
        <v>31982290</v>
      </c>
      <c r="J52" s="22">
        <v>1.5</v>
      </c>
      <c r="K52" s="12">
        <v>1731113</v>
      </c>
      <c r="L52" s="12">
        <v>1865926</v>
      </c>
      <c r="M52" s="12">
        <v>30235352</v>
      </c>
      <c r="N52" s="12">
        <v>30637180</v>
      </c>
      <c r="O52" s="12">
        <v>29777085</v>
      </c>
      <c r="P52" s="12">
        <v>30116364</v>
      </c>
      <c r="Q52" s="12">
        <v>458267</v>
      </c>
      <c r="R52" s="12">
        <v>520816</v>
      </c>
      <c r="S52" s="12">
        <v>1066</v>
      </c>
      <c r="T52" s="12">
        <v>1044</v>
      </c>
      <c r="U52" s="11">
        <v>-2.06</v>
      </c>
      <c r="V52" s="13"/>
    </row>
    <row r="53" spans="1:22" x14ac:dyDescent="0.3">
      <c r="A53" t="str">
        <f>"280210"</f>
        <v>280210</v>
      </c>
      <c r="B53" t="s">
        <v>58</v>
      </c>
      <c r="C53" s="10">
        <v>128471371</v>
      </c>
      <c r="D53" s="10">
        <v>131020750</v>
      </c>
      <c r="E53" s="22">
        <v>1.98</v>
      </c>
      <c r="F53" s="12">
        <v>91907272</v>
      </c>
      <c r="G53" s="12">
        <v>93263565</v>
      </c>
      <c r="H53" s="12">
        <v>91907272</v>
      </c>
      <c r="I53" s="12">
        <v>93263565</v>
      </c>
      <c r="J53" s="22">
        <v>1.48</v>
      </c>
      <c r="K53" s="12">
        <v>1387817</v>
      </c>
      <c r="L53" s="12">
        <v>588046</v>
      </c>
      <c r="M53" s="12">
        <v>90519455</v>
      </c>
      <c r="N53" s="12">
        <v>92675519</v>
      </c>
      <c r="O53" s="12">
        <v>90519455</v>
      </c>
      <c r="P53" s="12">
        <v>92675519</v>
      </c>
      <c r="Q53" s="12">
        <v>0</v>
      </c>
      <c r="R53" s="12">
        <v>0</v>
      </c>
      <c r="S53" s="12">
        <v>4626</v>
      </c>
      <c r="T53" s="12">
        <v>4600</v>
      </c>
      <c r="U53" s="11">
        <v>-0.56000000000000005</v>
      </c>
      <c r="V53" s="13"/>
    </row>
    <row r="54" spans="1:22" x14ac:dyDescent="0.3">
      <c r="A54" t="str">
        <f>"280252"</f>
        <v>280252</v>
      </c>
      <c r="B54" t="s">
        <v>150</v>
      </c>
      <c r="C54" s="10">
        <v>193070535</v>
      </c>
      <c r="D54" s="10">
        <v>198615864</v>
      </c>
      <c r="E54" s="22">
        <v>2.87</v>
      </c>
      <c r="F54" s="12">
        <v>142757183</v>
      </c>
      <c r="G54" s="12">
        <v>144312103</v>
      </c>
      <c r="H54" s="12">
        <v>142757183</v>
      </c>
      <c r="I54" s="12">
        <v>144312103</v>
      </c>
      <c r="J54" s="22">
        <v>1.0900000000000001</v>
      </c>
      <c r="K54" s="12">
        <v>4741258</v>
      </c>
      <c r="L54" s="12">
        <v>3166076</v>
      </c>
      <c r="M54" s="12">
        <v>138015925</v>
      </c>
      <c r="N54" s="12">
        <v>141146027</v>
      </c>
      <c r="O54" s="12">
        <v>138015925</v>
      </c>
      <c r="P54" s="12">
        <v>141146027</v>
      </c>
      <c r="Q54" s="12">
        <v>0</v>
      </c>
      <c r="R54" s="12">
        <v>0</v>
      </c>
      <c r="S54" s="12">
        <v>8300</v>
      </c>
      <c r="T54" s="12">
        <v>8213</v>
      </c>
      <c r="U54" s="11">
        <v>-1.05</v>
      </c>
      <c r="V54" s="13"/>
    </row>
    <row r="55" spans="1:22" x14ac:dyDescent="0.3">
      <c r="A55" t="str">
        <f>"280202"</f>
        <v>280202</v>
      </c>
      <c r="B55" t="s">
        <v>162</v>
      </c>
      <c r="C55" s="10">
        <v>187212721</v>
      </c>
      <c r="D55" s="10">
        <v>197337434</v>
      </c>
      <c r="E55" s="22">
        <v>5.41</v>
      </c>
      <c r="F55" s="12">
        <v>121096336</v>
      </c>
      <c r="G55" s="12">
        <v>122295190</v>
      </c>
      <c r="H55" s="12">
        <v>121096336</v>
      </c>
      <c r="I55" s="12">
        <v>122295190</v>
      </c>
      <c r="J55" s="22">
        <v>0.99</v>
      </c>
      <c r="K55" s="12">
        <v>0</v>
      </c>
      <c r="L55" s="12">
        <v>0</v>
      </c>
      <c r="M55" s="12">
        <v>121096336</v>
      </c>
      <c r="N55" s="12">
        <v>122295190</v>
      </c>
      <c r="O55" s="12">
        <v>121096336</v>
      </c>
      <c r="P55" s="12">
        <v>122295190</v>
      </c>
      <c r="Q55" s="12">
        <v>0</v>
      </c>
      <c r="R55" s="12">
        <v>0</v>
      </c>
      <c r="S55" s="12">
        <v>7222</v>
      </c>
      <c r="T55" s="12">
        <v>7315</v>
      </c>
      <c r="U55" s="11">
        <v>1.29</v>
      </c>
      <c r="V55" s="13"/>
    </row>
    <row r="56" spans="1:22" x14ac:dyDescent="0.3">
      <c r="A56" t="str">
        <f>"280215"</f>
        <v>280215</v>
      </c>
      <c r="B56" t="s">
        <v>109</v>
      </c>
      <c r="C56" s="10">
        <v>100783090</v>
      </c>
      <c r="D56" s="10">
        <v>102449281</v>
      </c>
      <c r="E56" s="22">
        <v>1.65</v>
      </c>
      <c r="F56" s="12">
        <v>85593836</v>
      </c>
      <c r="G56" s="12">
        <v>86156721</v>
      </c>
      <c r="H56" s="12">
        <v>85593836</v>
      </c>
      <c r="I56" s="12">
        <v>86156721</v>
      </c>
      <c r="J56" s="22">
        <v>0.66</v>
      </c>
      <c r="K56" s="12">
        <v>0</v>
      </c>
      <c r="L56" s="12">
        <v>0</v>
      </c>
      <c r="M56" s="12">
        <v>85593836</v>
      </c>
      <c r="N56" s="12">
        <v>86156721</v>
      </c>
      <c r="O56" s="12">
        <v>85593836</v>
      </c>
      <c r="P56" s="12">
        <v>86156721</v>
      </c>
      <c r="Q56" s="12">
        <v>0</v>
      </c>
      <c r="R56" s="12">
        <v>0</v>
      </c>
      <c r="S56" s="12">
        <v>2765</v>
      </c>
      <c r="T56" s="12">
        <v>2728</v>
      </c>
      <c r="U56" s="11">
        <v>-1.34</v>
      </c>
      <c r="V56" s="13"/>
    </row>
    <row r="57" spans="1:22" x14ac:dyDescent="0.3">
      <c r="A57" t="str">
        <f>"280201"</f>
        <v>280201</v>
      </c>
      <c r="B57" t="s">
        <v>99</v>
      </c>
      <c r="C57" s="10">
        <v>202696297</v>
      </c>
      <c r="D57" s="10">
        <v>215075440</v>
      </c>
      <c r="E57" s="22">
        <v>6.11</v>
      </c>
      <c r="F57" s="12">
        <v>75934370</v>
      </c>
      <c r="G57" s="12">
        <v>75934370</v>
      </c>
      <c r="H57" s="12">
        <v>75934370</v>
      </c>
      <c r="I57" s="12">
        <v>75934370</v>
      </c>
      <c r="J57" s="22">
        <v>0</v>
      </c>
      <c r="K57" s="12">
        <v>800000</v>
      </c>
      <c r="L57" s="12">
        <v>3005783</v>
      </c>
      <c r="M57" s="12">
        <v>75134370</v>
      </c>
      <c r="N57" s="12">
        <v>76790899</v>
      </c>
      <c r="O57" s="12">
        <v>75134370</v>
      </c>
      <c r="P57" s="12">
        <v>72928587</v>
      </c>
      <c r="Q57" s="12">
        <v>0</v>
      </c>
      <c r="R57" s="12">
        <v>3862312</v>
      </c>
      <c r="S57" s="12">
        <v>7500</v>
      </c>
      <c r="T57" s="12">
        <v>7500</v>
      </c>
      <c r="U57" s="11">
        <v>0</v>
      </c>
      <c r="V57" s="13"/>
    </row>
    <row r="58" spans="1:22" x14ac:dyDescent="0.3">
      <c r="A58" t="str">
        <f>"280401"</f>
        <v>280401</v>
      </c>
      <c r="B58" t="s">
        <v>168</v>
      </c>
      <c r="C58" s="10">
        <v>145295800</v>
      </c>
      <c r="D58" s="10">
        <v>151360739</v>
      </c>
      <c r="E58" s="22">
        <v>4.17</v>
      </c>
      <c r="F58" s="12">
        <v>77223323</v>
      </c>
      <c r="G58" s="12">
        <v>77223323</v>
      </c>
      <c r="H58" s="12">
        <v>77223323</v>
      </c>
      <c r="I58" s="12">
        <v>77223323</v>
      </c>
      <c r="J58" s="22">
        <v>0</v>
      </c>
      <c r="K58" s="12">
        <v>0</v>
      </c>
      <c r="L58" s="12">
        <v>123702</v>
      </c>
      <c r="M58" s="12">
        <v>77476205</v>
      </c>
      <c r="N58" s="12">
        <v>78698021</v>
      </c>
      <c r="O58" s="12">
        <v>77223323</v>
      </c>
      <c r="P58" s="12">
        <v>77099621</v>
      </c>
      <c r="Q58" s="12">
        <v>252882</v>
      </c>
      <c r="R58" s="12">
        <v>1598400</v>
      </c>
      <c r="S58" s="12">
        <v>5363</v>
      </c>
      <c r="T58" s="12">
        <v>5262</v>
      </c>
      <c r="U58" s="11">
        <v>-1.88</v>
      </c>
      <c r="V58" s="13"/>
    </row>
    <row r="59" spans="1:22" x14ac:dyDescent="0.3">
      <c r="A59" t="str">
        <f>"280515"</f>
        <v>280515</v>
      </c>
      <c r="B59" t="s">
        <v>107</v>
      </c>
      <c r="C59" s="10">
        <v>122669127</v>
      </c>
      <c r="D59" s="10">
        <v>122653735</v>
      </c>
      <c r="E59" s="22">
        <v>-0.01</v>
      </c>
      <c r="F59" s="12">
        <v>106236917</v>
      </c>
      <c r="G59" s="12">
        <v>106236917</v>
      </c>
      <c r="H59" s="12">
        <v>106236917</v>
      </c>
      <c r="I59" s="12">
        <v>106236917</v>
      </c>
      <c r="J59" s="22">
        <v>0</v>
      </c>
      <c r="K59" s="12">
        <v>1787275</v>
      </c>
      <c r="L59" s="12">
        <v>1578165</v>
      </c>
      <c r="M59" s="12">
        <v>106064468</v>
      </c>
      <c r="N59" s="12">
        <v>106168797</v>
      </c>
      <c r="O59" s="12">
        <v>104449642</v>
      </c>
      <c r="P59" s="12">
        <v>104658752</v>
      </c>
      <c r="Q59" s="12">
        <v>1614826</v>
      </c>
      <c r="R59" s="12">
        <v>1510045</v>
      </c>
      <c r="S59" s="12">
        <v>3083</v>
      </c>
      <c r="T59" s="12">
        <v>2978</v>
      </c>
      <c r="U59" s="11">
        <v>-3.41</v>
      </c>
      <c r="V59" s="13"/>
    </row>
    <row r="60" spans="1:22" x14ac:dyDescent="0.3">
      <c r="A60" t="str">
        <f>"280209"</f>
        <v>280209</v>
      </c>
      <c r="B60" t="s">
        <v>90</v>
      </c>
      <c r="C60" s="10">
        <v>175028809</v>
      </c>
      <c r="D60" s="10">
        <v>179926080</v>
      </c>
      <c r="E60" s="22">
        <v>2.8</v>
      </c>
      <c r="F60" s="12">
        <v>87047027</v>
      </c>
      <c r="G60" s="12">
        <v>86942571</v>
      </c>
      <c r="H60" s="12">
        <v>87047027</v>
      </c>
      <c r="I60" s="12">
        <v>86942571</v>
      </c>
      <c r="J60" s="22">
        <v>-0.12</v>
      </c>
      <c r="K60" s="12">
        <v>552671</v>
      </c>
      <c r="L60" s="12">
        <v>338366</v>
      </c>
      <c r="M60" s="12">
        <v>87423391</v>
      </c>
      <c r="N60" s="12">
        <v>89296015</v>
      </c>
      <c r="O60" s="12">
        <v>86494356</v>
      </c>
      <c r="P60" s="12">
        <v>86604205</v>
      </c>
      <c r="Q60" s="12">
        <v>929035</v>
      </c>
      <c r="R60" s="12">
        <v>2691810</v>
      </c>
      <c r="S60" s="12">
        <v>7114</v>
      </c>
      <c r="T60" s="12">
        <v>7169</v>
      </c>
      <c r="U60" s="11">
        <v>0.77</v>
      </c>
      <c r="V60" s="13"/>
    </row>
    <row r="61" spans="1:22" x14ac:dyDescent="0.3">
      <c r="E61" s="31"/>
      <c r="J61" s="31"/>
    </row>
    <row r="62" spans="1:22" ht="21" x14ac:dyDescent="0.4">
      <c r="A62" s="25" t="s">
        <v>177</v>
      </c>
      <c r="E62" s="31"/>
      <c r="J62" s="31"/>
    </row>
    <row r="63" spans="1:22" x14ac:dyDescent="0.3">
      <c r="A63" s="26" t="s">
        <v>174</v>
      </c>
      <c r="C63" s="20">
        <f>SUM(C5:C60)</f>
        <v>5876717043</v>
      </c>
      <c r="D63" s="20">
        <f>SUM(D5:D60)</f>
        <v>6048246633</v>
      </c>
      <c r="E63" s="31">
        <f>+((D63-C63)/C63)*100</f>
        <v>2.9187995396905482</v>
      </c>
      <c r="H63" s="12">
        <f>SUM(H5:H60)</f>
        <v>4342108825</v>
      </c>
      <c r="I63" s="12">
        <f>SUM(I5:I60)</f>
        <v>4438133724</v>
      </c>
      <c r="J63" s="31">
        <f>+((I63-H63)/H63)*100</f>
        <v>2.2114807083399159</v>
      </c>
    </row>
    <row r="65" spans="4:11" ht="21" x14ac:dyDescent="0.4">
      <c r="D65" s="27" t="s">
        <v>175</v>
      </c>
      <c r="E65" s="28">
        <v>2.9100000000000001E-2</v>
      </c>
      <c r="F65" s="29"/>
      <c r="I65" s="27" t="s">
        <v>176</v>
      </c>
      <c r="J65" s="28">
        <v>2.2100000000000002E-2</v>
      </c>
      <c r="K65" s="29"/>
    </row>
    <row r="66" spans="4:11" x14ac:dyDescent="0.3">
      <c r="D66" s="29"/>
      <c r="E66" s="29"/>
      <c r="F66" s="29"/>
      <c r="I66" s="29"/>
      <c r="J66" s="29"/>
      <c r="K66" s="29"/>
    </row>
  </sheetData>
  <sortState ref="A5:V60">
    <sortCondition descending="1" ref="J5:J6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50" workbookViewId="0">
      <selection activeCell="A71" sqref="A71:J75"/>
    </sheetView>
  </sheetViews>
  <sheetFormatPr defaultRowHeight="14.4" x14ac:dyDescent="0.3"/>
  <cols>
    <col min="1" max="1" width="8.6640625" customWidth="1"/>
    <col min="2" max="2" width="18.88671875" bestFit="1" customWidth="1"/>
    <col min="3" max="3" width="15.109375" customWidth="1"/>
    <col min="4" max="4" width="14.88671875" customWidth="1"/>
    <col min="5" max="7" width="13.109375" customWidth="1"/>
    <col min="8" max="8" width="12.33203125" bestFit="1" customWidth="1"/>
    <col min="9" max="9" width="15" customWidth="1"/>
    <col min="10" max="16" width="13.109375" customWidth="1"/>
    <col min="17" max="18" width="11.5546875" customWidth="1"/>
    <col min="19" max="21" width="13.109375" customWidth="1"/>
  </cols>
  <sheetData>
    <row r="1" spans="1:22" x14ac:dyDescent="0.3">
      <c r="A1" t="s">
        <v>0</v>
      </c>
    </row>
    <row r="2" spans="1:22" s="1" customFormat="1" ht="201.6" hidden="1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5</v>
      </c>
      <c r="I2" s="2" t="s">
        <v>5</v>
      </c>
      <c r="J2" s="2" t="s">
        <v>6</v>
      </c>
      <c r="K2" s="2" t="s">
        <v>7</v>
      </c>
      <c r="L2" s="2" t="s">
        <v>7</v>
      </c>
      <c r="M2" s="2" t="s">
        <v>8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12</v>
      </c>
      <c r="T2" s="2" t="s">
        <v>13</v>
      </c>
      <c r="U2" s="2" t="s">
        <v>14</v>
      </c>
    </row>
    <row r="3" spans="1:22" hidden="1" x14ac:dyDescent="0.3"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28</v>
      </c>
      <c r="Q3" s="3" t="s">
        <v>29</v>
      </c>
      <c r="R3" s="3" t="s">
        <v>30</v>
      </c>
      <c r="S3" s="3" t="s">
        <v>31</v>
      </c>
      <c r="T3" s="3" t="s">
        <v>32</v>
      </c>
      <c r="U3" s="3" t="s">
        <v>33</v>
      </c>
    </row>
    <row r="4" spans="1:22" s="9" customFormat="1" ht="72" x14ac:dyDescent="0.3">
      <c r="A4" s="4" t="s">
        <v>34</v>
      </c>
      <c r="B4" s="5" t="s">
        <v>35</v>
      </c>
      <c r="C4" s="6" t="s">
        <v>36</v>
      </c>
      <c r="D4" s="6" t="s">
        <v>37</v>
      </c>
      <c r="E4" s="21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24" t="s">
        <v>43</v>
      </c>
      <c r="K4" s="6" t="s">
        <v>44</v>
      </c>
      <c r="L4" s="6" t="s">
        <v>45</v>
      </c>
      <c r="M4" s="6" t="s">
        <v>46</v>
      </c>
      <c r="N4" s="6" t="s">
        <v>47</v>
      </c>
      <c r="O4" s="6" t="s">
        <v>48</v>
      </c>
      <c r="P4" s="6" t="s">
        <v>49</v>
      </c>
      <c r="Q4" s="8" t="s">
        <v>50</v>
      </c>
      <c r="R4" s="8" t="s">
        <v>51</v>
      </c>
      <c r="S4" s="6" t="s">
        <v>52</v>
      </c>
      <c r="T4" s="6" t="s">
        <v>53</v>
      </c>
      <c r="U4" s="6" t="s">
        <v>54</v>
      </c>
    </row>
    <row r="5" spans="1:22" x14ac:dyDescent="0.3">
      <c r="A5" t="str">
        <f>"580909"</f>
        <v>580909</v>
      </c>
      <c r="B5" t="s">
        <v>65</v>
      </c>
      <c r="C5" s="10">
        <v>14356463</v>
      </c>
      <c r="D5" s="10">
        <v>16297465</v>
      </c>
      <c r="E5" s="22">
        <v>13.52</v>
      </c>
      <c r="F5" s="12">
        <v>12623558</v>
      </c>
      <c r="G5" s="12">
        <v>14355231</v>
      </c>
      <c r="H5" s="12">
        <v>12623558</v>
      </c>
      <c r="I5" s="12">
        <v>14355231</v>
      </c>
      <c r="J5" s="22">
        <v>13.72</v>
      </c>
      <c r="K5" s="12">
        <v>387237</v>
      </c>
      <c r="L5" s="12">
        <v>1385602</v>
      </c>
      <c r="M5" s="12">
        <v>12236321</v>
      </c>
      <c r="N5" s="12">
        <v>12969629</v>
      </c>
      <c r="O5" s="12">
        <v>12236321</v>
      </c>
      <c r="P5" s="12">
        <v>12969629</v>
      </c>
      <c r="Q5" s="12">
        <v>0</v>
      </c>
      <c r="R5" s="12">
        <v>0</v>
      </c>
      <c r="S5" s="12">
        <v>212</v>
      </c>
      <c r="T5" s="12">
        <v>219</v>
      </c>
      <c r="U5" s="11">
        <v>3.3</v>
      </c>
      <c r="V5" s="13"/>
    </row>
    <row r="6" spans="1:22" x14ac:dyDescent="0.3">
      <c r="A6" t="str">
        <f>"580205"</f>
        <v>580205</v>
      </c>
      <c r="B6" t="s">
        <v>146</v>
      </c>
      <c r="C6" s="10">
        <v>314191536</v>
      </c>
      <c r="D6" s="10">
        <v>322887319</v>
      </c>
      <c r="E6" s="22">
        <v>2.77</v>
      </c>
      <c r="F6" s="12">
        <v>177007200</v>
      </c>
      <c r="G6" s="12">
        <v>187157699</v>
      </c>
      <c r="H6" s="12">
        <v>177007200</v>
      </c>
      <c r="I6" s="12">
        <v>187157699</v>
      </c>
      <c r="J6" s="22">
        <v>5.73</v>
      </c>
      <c r="K6" s="12">
        <v>4627155</v>
      </c>
      <c r="L6" s="12">
        <v>10985068</v>
      </c>
      <c r="M6" s="12">
        <v>172380045</v>
      </c>
      <c r="N6" s="12">
        <v>176172631</v>
      </c>
      <c r="O6" s="12">
        <v>172380045</v>
      </c>
      <c r="P6" s="12">
        <v>176172631</v>
      </c>
      <c r="Q6" s="12">
        <v>0</v>
      </c>
      <c r="R6" s="12">
        <v>0</v>
      </c>
      <c r="S6" s="12">
        <v>13156</v>
      </c>
      <c r="T6" s="12">
        <v>12850</v>
      </c>
      <c r="U6" s="11">
        <v>-2.33</v>
      </c>
      <c r="V6" s="13"/>
    </row>
    <row r="7" spans="1:22" x14ac:dyDescent="0.3">
      <c r="A7" t="str">
        <f>"580913"</f>
        <v>580913</v>
      </c>
      <c r="B7" t="s">
        <v>161</v>
      </c>
      <c r="C7" s="10">
        <v>20167600</v>
      </c>
      <c r="D7" s="10">
        <v>21197146</v>
      </c>
      <c r="E7" s="22">
        <v>5.0999999999999996</v>
      </c>
      <c r="F7" s="12">
        <v>18197831</v>
      </c>
      <c r="G7" s="12">
        <v>19096772</v>
      </c>
      <c r="H7" s="12">
        <v>18197831</v>
      </c>
      <c r="I7" s="12">
        <v>19096772</v>
      </c>
      <c r="J7" s="22">
        <v>4.9400000000000004</v>
      </c>
      <c r="K7" s="12">
        <v>17784</v>
      </c>
      <c r="L7" s="12">
        <v>17784</v>
      </c>
      <c r="M7" s="12">
        <v>18180047</v>
      </c>
      <c r="N7" s="12">
        <v>19078988</v>
      </c>
      <c r="O7" s="12">
        <v>18180047</v>
      </c>
      <c r="P7" s="12">
        <v>19078988</v>
      </c>
      <c r="Q7" s="12">
        <v>0</v>
      </c>
      <c r="R7" s="12">
        <v>0</v>
      </c>
      <c r="S7" s="12">
        <v>549</v>
      </c>
      <c r="T7" s="12">
        <v>509</v>
      </c>
      <c r="U7" s="11">
        <v>-7.29</v>
      </c>
      <c r="V7" s="13"/>
    </row>
    <row r="8" spans="1:22" x14ac:dyDescent="0.3">
      <c r="A8" t="str">
        <f>"581010"</f>
        <v>581010</v>
      </c>
      <c r="B8" t="s">
        <v>94</v>
      </c>
      <c r="C8" s="10">
        <v>18365500</v>
      </c>
      <c r="D8" s="10">
        <v>19038000</v>
      </c>
      <c r="E8" s="22">
        <v>3.66</v>
      </c>
      <c r="F8" s="12">
        <v>14304000</v>
      </c>
      <c r="G8" s="12">
        <v>14964200</v>
      </c>
      <c r="H8" s="12">
        <v>14304000</v>
      </c>
      <c r="I8" s="12">
        <v>14964200</v>
      </c>
      <c r="J8" s="22">
        <v>4.62</v>
      </c>
      <c r="K8" s="12">
        <v>637082</v>
      </c>
      <c r="L8" s="12">
        <v>636156</v>
      </c>
      <c r="M8" s="12">
        <v>13667810</v>
      </c>
      <c r="N8" s="12">
        <v>14042387</v>
      </c>
      <c r="O8" s="12">
        <v>13666918</v>
      </c>
      <c r="P8" s="12">
        <v>14328044</v>
      </c>
      <c r="Q8" s="12">
        <v>892</v>
      </c>
      <c r="R8" s="12">
        <v>-285657</v>
      </c>
      <c r="S8" s="12">
        <v>641</v>
      </c>
      <c r="T8" s="12">
        <v>645</v>
      </c>
      <c r="U8" s="11">
        <v>0.62</v>
      </c>
      <c r="V8" s="13"/>
    </row>
    <row r="9" spans="1:22" x14ac:dyDescent="0.3">
      <c r="A9" t="str">
        <f>"580512"</f>
        <v>580512</v>
      </c>
      <c r="B9" t="s">
        <v>64</v>
      </c>
      <c r="C9" s="10">
        <v>393553824</v>
      </c>
      <c r="D9" s="10">
        <v>406789163</v>
      </c>
      <c r="E9" s="22">
        <v>3.36</v>
      </c>
      <c r="F9" s="12">
        <v>103601818</v>
      </c>
      <c r="G9" s="12">
        <v>107737688</v>
      </c>
      <c r="H9" s="12">
        <v>103601818</v>
      </c>
      <c r="I9" s="12">
        <v>107737688</v>
      </c>
      <c r="J9" s="22">
        <v>3.99</v>
      </c>
      <c r="K9" s="12">
        <v>0</v>
      </c>
      <c r="L9" s="12">
        <v>0</v>
      </c>
      <c r="M9" s="12">
        <v>103601818</v>
      </c>
      <c r="N9" s="12">
        <v>107737688</v>
      </c>
      <c r="O9" s="12">
        <v>103601818</v>
      </c>
      <c r="P9" s="12">
        <v>107737688</v>
      </c>
      <c r="Q9" s="12">
        <v>0</v>
      </c>
      <c r="R9" s="12">
        <v>0</v>
      </c>
      <c r="S9" s="12">
        <v>19791</v>
      </c>
      <c r="T9" s="12">
        <v>19900</v>
      </c>
      <c r="U9" s="11">
        <v>0.55000000000000004</v>
      </c>
      <c r="V9" s="13"/>
    </row>
    <row r="10" spans="1:22" x14ac:dyDescent="0.3">
      <c r="A10" t="str">
        <f>"580102"</f>
        <v>580102</v>
      </c>
      <c r="B10" t="s">
        <v>165</v>
      </c>
      <c r="C10" s="10">
        <v>106381606</v>
      </c>
      <c r="D10" s="10">
        <v>111038065</v>
      </c>
      <c r="E10" s="22">
        <v>4.38</v>
      </c>
      <c r="F10" s="12">
        <v>69619034</v>
      </c>
      <c r="G10" s="12">
        <v>72301812</v>
      </c>
      <c r="H10" s="12">
        <v>69619034</v>
      </c>
      <c r="I10" s="12">
        <v>72301812</v>
      </c>
      <c r="J10" s="22">
        <v>3.85</v>
      </c>
      <c r="K10" s="12">
        <v>1229007</v>
      </c>
      <c r="L10" s="12">
        <v>1945519</v>
      </c>
      <c r="M10" s="12">
        <v>68390027</v>
      </c>
      <c r="N10" s="12">
        <v>70356293</v>
      </c>
      <c r="O10" s="12">
        <v>68390027</v>
      </c>
      <c r="P10" s="12">
        <v>70356293</v>
      </c>
      <c r="Q10" s="12">
        <v>0</v>
      </c>
      <c r="R10" s="12">
        <v>0</v>
      </c>
      <c r="S10" s="12">
        <v>3762</v>
      </c>
      <c r="T10" s="12">
        <v>3739</v>
      </c>
      <c r="U10" s="11">
        <v>-0.61</v>
      </c>
      <c r="V10" s="13"/>
    </row>
    <row r="11" spans="1:22" x14ac:dyDescent="0.3">
      <c r="A11" t="str">
        <f>"580104"</f>
        <v>580104</v>
      </c>
      <c r="B11" t="s">
        <v>111</v>
      </c>
      <c r="C11" s="10">
        <v>155974566</v>
      </c>
      <c r="D11" s="10">
        <v>160671302</v>
      </c>
      <c r="E11" s="22">
        <v>3.01</v>
      </c>
      <c r="F11" s="12">
        <v>96227213</v>
      </c>
      <c r="G11" s="12">
        <v>99763931</v>
      </c>
      <c r="H11" s="12">
        <v>96227213</v>
      </c>
      <c r="I11" s="12">
        <v>99763931</v>
      </c>
      <c r="J11" s="22">
        <v>3.68</v>
      </c>
      <c r="K11" s="12">
        <v>2253220</v>
      </c>
      <c r="L11" s="12">
        <v>3659558</v>
      </c>
      <c r="M11" s="12">
        <v>93973993</v>
      </c>
      <c r="N11" s="12">
        <v>96104373</v>
      </c>
      <c r="O11" s="12">
        <v>93973993</v>
      </c>
      <c r="P11" s="12">
        <v>96104373</v>
      </c>
      <c r="Q11" s="12">
        <v>0</v>
      </c>
      <c r="R11" s="12">
        <v>0</v>
      </c>
      <c r="S11" s="12">
        <v>5964</v>
      </c>
      <c r="T11" s="12">
        <v>5964</v>
      </c>
      <c r="U11" s="11">
        <v>0</v>
      </c>
      <c r="V11" s="13"/>
    </row>
    <row r="12" spans="1:22" x14ac:dyDescent="0.3">
      <c r="A12" t="str">
        <f>"580901"</f>
        <v>580901</v>
      </c>
      <c r="B12" t="s">
        <v>140</v>
      </c>
      <c r="C12" s="10">
        <v>13526371</v>
      </c>
      <c r="D12" s="10">
        <v>14035604</v>
      </c>
      <c r="E12" s="22">
        <v>3.76</v>
      </c>
      <c r="F12" s="12">
        <v>11835070</v>
      </c>
      <c r="G12" s="12">
        <v>12266824</v>
      </c>
      <c r="H12" s="12">
        <v>11835070</v>
      </c>
      <c r="I12" s="12">
        <v>12266824</v>
      </c>
      <c r="J12" s="22">
        <v>3.65</v>
      </c>
      <c r="K12" s="12">
        <v>0</v>
      </c>
      <c r="L12" s="12">
        <v>0</v>
      </c>
      <c r="M12" s="12">
        <v>11897360</v>
      </c>
      <c r="N12" s="12">
        <v>12268612</v>
      </c>
      <c r="O12" s="12">
        <v>11835070</v>
      </c>
      <c r="P12" s="12">
        <v>12266824</v>
      </c>
      <c r="Q12" s="12">
        <v>62290</v>
      </c>
      <c r="R12" s="12">
        <v>1788</v>
      </c>
      <c r="S12" s="12">
        <v>312</v>
      </c>
      <c r="T12" s="12">
        <v>320</v>
      </c>
      <c r="U12" s="11">
        <v>2.56</v>
      </c>
      <c r="V12" s="13"/>
    </row>
    <row r="13" spans="1:22" x14ac:dyDescent="0.3">
      <c r="A13" t="str">
        <f>"580902"</f>
        <v>580902</v>
      </c>
      <c r="B13" t="s">
        <v>169</v>
      </c>
      <c r="C13" s="10">
        <v>56072052</v>
      </c>
      <c r="D13" s="10">
        <v>57112093</v>
      </c>
      <c r="E13" s="22">
        <v>1.85</v>
      </c>
      <c r="F13" s="12">
        <v>29133648</v>
      </c>
      <c r="G13" s="12">
        <v>30169774</v>
      </c>
      <c r="H13" s="12">
        <v>29133648</v>
      </c>
      <c r="I13" s="12">
        <v>30169774</v>
      </c>
      <c r="J13" s="22">
        <v>3.56</v>
      </c>
      <c r="K13" s="12">
        <v>5041240</v>
      </c>
      <c r="L13" s="12">
        <v>5040501</v>
      </c>
      <c r="M13" s="12">
        <v>24110250</v>
      </c>
      <c r="N13" s="12">
        <v>25134533</v>
      </c>
      <c r="O13" s="12">
        <v>24092408</v>
      </c>
      <c r="P13" s="12">
        <v>25129273</v>
      </c>
      <c r="Q13" s="12">
        <v>17842</v>
      </c>
      <c r="R13" s="12">
        <v>5260</v>
      </c>
      <c r="S13" s="12">
        <v>1784</v>
      </c>
      <c r="T13" s="12">
        <v>1780</v>
      </c>
      <c r="U13" s="11">
        <v>-0.22</v>
      </c>
      <c r="V13" s="13"/>
    </row>
    <row r="14" spans="1:22" x14ac:dyDescent="0.3">
      <c r="A14" t="str">
        <f>"580305"</f>
        <v>580305</v>
      </c>
      <c r="B14" t="s">
        <v>147</v>
      </c>
      <c r="C14" s="10">
        <v>39907110</v>
      </c>
      <c r="D14" s="10">
        <v>41880896</v>
      </c>
      <c r="E14" s="22">
        <v>4.95</v>
      </c>
      <c r="F14" s="12">
        <v>36288769</v>
      </c>
      <c r="G14" s="12">
        <v>37561140</v>
      </c>
      <c r="H14" s="12">
        <v>36288769</v>
      </c>
      <c r="I14" s="12">
        <v>37561140</v>
      </c>
      <c r="J14" s="22">
        <v>3.51</v>
      </c>
      <c r="K14" s="12">
        <v>2014574</v>
      </c>
      <c r="L14" s="12">
        <v>1812485</v>
      </c>
      <c r="M14" s="12">
        <v>34405914</v>
      </c>
      <c r="N14" s="12">
        <v>35936161</v>
      </c>
      <c r="O14" s="12">
        <v>34274195</v>
      </c>
      <c r="P14" s="12">
        <v>35748655</v>
      </c>
      <c r="Q14" s="12">
        <v>131719</v>
      </c>
      <c r="R14" s="12">
        <v>187506</v>
      </c>
      <c r="S14" s="12">
        <v>952</v>
      </c>
      <c r="T14" s="12">
        <v>955</v>
      </c>
      <c r="U14" s="11">
        <v>0.32</v>
      </c>
      <c r="V14" s="13"/>
    </row>
    <row r="15" spans="1:22" x14ac:dyDescent="0.3">
      <c r="A15" t="str">
        <f>"580106"</f>
        <v>580106</v>
      </c>
      <c r="B15" t="s">
        <v>56</v>
      </c>
      <c r="C15" s="10">
        <v>88420651</v>
      </c>
      <c r="D15" s="10">
        <v>91506765</v>
      </c>
      <c r="E15" s="22">
        <v>3.49</v>
      </c>
      <c r="F15" s="12">
        <v>56797151</v>
      </c>
      <c r="G15" s="12">
        <v>58772124</v>
      </c>
      <c r="H15" s="12">
        <v>56797151</v>
      </c>
      <c r="I15" s="12">
        <v>58772124</v>
      </c>
      <c r="J15" s="22">
        <v>3.48</v>
      </c>
      <c r="K15" s="12">
        <v>1091214</v>
      </c>
      <c r="L15" s="12">
        <v>1617103</v>
      </c>
      <c r="M15" s="12">
        <v>55705937</v>
      </c>
      <c r="N15" s="12">
        <v>57155021</v>
      </c>
      <c r="O15" s="12">
        <v>55705937</v>
      </c>
      <c r="P15" s="12">
        <v>57155021</v>
      </c>
      <c r="Q15" s="12">
        <v>0</v>
      </c>
      <c r="R15" s="12">
        <v>0</v>
      </c>
      <c r="S15" s="12">
        <v>3068</v>
      </c>
      <c r="T15" s="12">
        <v>3092</v>
      </c>
      <c r="U15" s="11">
        <v>0.78</v>
      </c>
      <c r="V15" s="13"/>
    </row>
    <row r="16" spans="1:22" x14ac:dyDescent="0.3">
      <c r="A16" s="16" t="str">
        <f>"580903"</f>
        <v>580903</v>
      </c>
      <c r="B16" s="16" t="s">
        <v>139</v>
      </c>
      <c r="C16" s="18">
        <v>8059754</v>
      </c>
      <c r="D16" s="18">
        <v>8341716</v>
      </c>
      <c r="E16" s="23">
        <v>3.5</v>
      </c>
      <c r="F16" s="19">
        <v>7160077</v>
      </c>
      <c r="G16" s="19">
        <v>7402458</v>
      </c>
      <c r="H16" s="19">
        <v>7160077</v>
      </c>
      <c r="I16" s="19">
        <v>7402458</v>
      </c>
      <c r="J16" s="23">
        <v>3.39</v>
      </c>
      <c r="K16" s="19">
        <v>0</v>
      </c>
      <c r="L16" s="19">
        <v>0</v>
      </c>
      <c r="M16" s="19">
        <v>7160077</v>
      </c>
      <c r="N16" s="19">
        <v>7402458</v>
      </c>
      <c r="O16" s="19">
        <v>7160077</v>
      </c>
      <c r="P16" s="19">
        <v>7402458</v>
      </c>
      <c r="Q16" s="19">
        <v>0</v>
      </c>
      <c r="R16" s="19">
        <v>0</v>
      </c>
      <c r="S16" s="19">
        <v>151</v>
      </c>
      <c r="T16" s="19">
        <v>148</v>
      </c>
      <c r="U16" s="15">
        <v>-1.99</v>
      </c>
      <c r="V16" s="13"/>
    </row>
    <row r="17" spans="1:22" x14ac:dyDescent="0.3">
      <c r="A17" t="str">
        <f>"580906"</f>
        <v>580906</v>
      </c>
      <c r="B17" t="s">
        <v>156</v>
      </c>
      <c r="C17" s="10">
        <v>68847113</v>
      </c>
      <c r="D17" s="10">
        <v>70436192</v>
      </c>
      <c r="E17" s="22">
        <v>2.31</v>
      </c>
      <c r="F17" s="12">
        <v>55291498</v>
      </c>
      <c r="G17" s="12">
        <v>57121237</v>
      </c>
      <c r="H17" s="12">
        <v>55291498</v>
      </c>
      <c r="I17" s="12">
        <v>57121237</v>
      </c>
      <c r="J17" s="22">
        <v>3.31</v>
      </c>
      <c r="K17" s="12">
        <v>3400526</v>
      </c>
      <c r="L17" s="12">
        <v>3647631</v>
      </c>
      <c r="M17" s="12">
        <v>52396472</v>
      </c>
      <c r="N17" s="12">
        <v>53723606</v>
      </c>
      <c r="O17" s="12">
        <v>51890972</v>
      </c>
      <c r="P17" s="12">
        <v>53473606</v>
      </c>
      <c r="Q17" s="12">
        <v>505500</v>
      </c>
      <c r="R17" s="12">
        <v>250000</v>
      </c>
      <c r="S17" s="12">
        <v>1630</v>
      </c>
      <c r="T17" s="12">
        <v>1571</v>
      </c>
      <c r="U17" s="11">
        <v>-3.62</v>
      </c>
      <c r="V17" s="13"/>
    </row>
    <row r="18" spans="1:22" x14ac:dyDescent="0.3">
      <c r="A18" t="str">
        <f>"580905"</f>
        <v>580905</v>
      </c>
      <c r="B18" t="s">
        <v>96</v>
      </c>
      <c r="C18" s="10">
        <v>50833896</v>
      </c>
      <c r="D18" s="10">
        <v>52483604</v>
      </c>
      <c r="E18" s="22">
        <v>3.25</v>
      </c>
      <c r="F18" s="12">
        <v>44856299</v>
      </c>
      <c r="G18" s="12">
        <v>46302022</v>
      </c>
      <c r="H18" s="12">
        <v>44856299</v>
      </c>
      <c r="I18" s="12">
        <v>46302022</v>
      </c>
      <c r="J18" s="22">
        <v>3.22</v>
      </c>
      <c r="K18" s="12">
        <v>3999047</v>
      </c>
      <c r="L18" s="12">
        <v>4161508</v>
      </c>
      <c r="M18" s="12">
        <v>40857252</v>
      </c>
      <c r="N18" s="12">
        <v>42140514</v>
      </c>
      <c r="O18" s="12">
        <v>40857252</v>
      </c>
      <c r="P18" s="12">
        <v>42140514</v>
      </c>
      <c r="Q18" s="12">
        <v>0</v>
      </c>
      <c r="R18" s="12">
        <v>0</v>
      </c>
      <c r="S18" s="12">
        <v>2099</v>
      </c>
      <c r="T18" s="12">
        <v>2112</v>
      </c>
      <c r="U18" s="11">
        <v>0.62</v>
      </c>
      <c r="V18" s="13"/>
    </row>
    <row r="19" spans="1:22" x14ac:dyDescent="0.3">
      <c r="A19" t="str">
        <f>"580101"</f>
        <v>580101</v>
      </c>
      <c r="B19" t="s">
        <v>57</v>
      </c>
      <c r="C19" s="10">
        <v>51670849</v>
      </c>
      <c r="D19" s="10">
        <v>53035604</v>
      </c>
      <c r="E19" s="22">
        <v>2.64</v>
      </c>
      <c r="F19" s="12">
        <v>40517723</v>
      </c>
      <c r="G19" s="12">
        <v>41815264</v>
      </c>
      <c r="H19" s="12">
        <v>40517723</v>
      </c>
      <c r="I19" s="12">
        <v>41815264</v>
      </c>
      <c r="J19" s="22">
        <v>3.2</v>
      </c>
      <c r="K19" s="12">
        <v>2839168</v>
      </c>
      <c r="L19" s="12">
        <v>3200417</v>
      </c>
      <c r="M19" s="12">
        <v>37678555</v>
      </c>
      <c r="N19" s="12">
        <v>38614847</v>
      </c>
      <c r="O19" s="12">
        <v>37678555</v>
      </c>
      <c r="P19" s="12">
        <v>38614847</v>
      </c>
      <c r="Q19" s="12">
        <v>0</v>
      </c>
      <c r="R19" s="12">
        <v>0</v>
      </c>
      <c r="S19" s="12">
        <v>1590</v>
      </c>
      <c r="T19" s="12">
        <v>1595</v>
      </c>
      <c r="U19" s="11">
        <v>0.31</v>
      </c>
      <c r="V19" s="13"/>
    </row>
    <row r="20" spans="1:22" x14ac:dyDescent="0.3">
      <c r="A20" t="str">
        <f>"580105"</f>
        <v>580105</v>
      </c>
      <c r="B20" t="s">
        <v>73</v>
      </c>
      <c r="C20" s="10">
        <v>118569805</v>
      </c>
      <c r="D20" s="10">
        <v>129306488</v>
      </c>
      <c r="E20" s="22">
        <v>9.06</v>
      </c>
      <c r="F20" s="12">
        <v>60554308</v>
      </c>
      <c r="G20" s="12">
        <v>62465062</v>
      </c>
      <c r="H20" s="12">
        <v>60554308</v>
      </c>
      <c r="I20" s="12">
        <v>62465062</v>
      </c>
      <c r="J20" s="22">
        <v>3.16</v>
      </c>
      <c r="K20" s="12">
        <v>504447</v>
      </c>
      <c r="L20" s="12">
        <v>976904</v>
      </c>
      <c r="M20" s="12">
        <v>60049861</v>
      </c>
      <c r="N20" s="12">
        <v>61488158</v>
      </c>
      <c r="O20" s="12">
        <v>60049861</v>
      </c>
      <c r="P20" s="12">
        <v>61488158</v>
      </c>
      <c r="Q20" s="12">
        <v>0</v>
      </c>
      <c r="R20" s="12">
        <v>0</v>
      </c>
      <c r="S20" s="12">
        <v>4975</v>
      </c>
      <c r="T20" s="12">
        <v>5003</v>
      </c>
      <c r="U20" s="11">
        <v>0.56000000000000005</v>
      </c>
      <c r="V20" s="13"/>
    </row>
    <row r="21" spans="1:22" x14ac:dyDescent="0.3">
      <c r="A21" t="str">
        <f>"580509"</f>
        <v>580509</v>
      </c>
      <c r="B21" t="s">
        <v>167</v>
      </c>
      <c r="C21" s="10">
        <v>121129702</v>
      </c>
      <c r="D21" s="10">
        <v>122946823</v>
      </c>
      <c r="E21" s="22">
        <v>1.5</v>
      </c>
      <c r="F21" s="12">
        <v>80996142</v>
      </c>
      <c r="G21" s="12">
        <v>83529684</v>
      </c>
      <c r="H21" s="12">
        <v>80996142</v>
      </c>
      <c r="I21" s="12">
        <v>83529684</v>
      </c>
      <c r="J21" s="22">
        <v>3.13</v>
      </c>
      <c r="K21" s="12">
        <v>1789702</v>
      </c>
      <c r="L21" s="12">
        <v>2739115</v>
      </c>
      <c r="M21" s="12">
        <v>79206440</v>
      </c>
      <c r="N21" s="12">
        <v>80790569</v>
      </c>
      <c r="O21" s="12">
        <v>79206440</v>
      </c>
      <c r="P21" s="12">
        <v>80790569</v>
      </c>
      <c r="Q21" s="12">
        <v>0</v>
      </c>
      <c r="R21" s="12">
        <v>0</v>
      </c>
      <c r="S21" s="12">
        <v>4210</v>
      </c>
      <c r="T21" s="12">
        <v>4084</v>
      </c>
      <c r="U21" s="11">
        <v>-2.99</v>
      </c>
      <c r="V21" s="13"/>
    </row>
    <row r="22" spans="1:22" x14ac:dyDescent="0.3">
      <c r="A22" t="str">
        <f>"580224"</f>
        <v>580224</v>
      </c>
      <c r="B22" t="s">
        <v>135</v>
      </c>
      <c r="C22" s="10">
        <v>183951068</v>
      </c>
      <c r="D22" s="10">
        <v>190467316</v>
      </c>
      <c r="E22" s="22">
        <v>3.54</v>
      </c>
      <c r="F22" s="12">
        <v>108920314</v>
      </c>
      <c r="G22" s="12">
        <v>112318127</v>
      </c>
      <c r="H22" s="12">
        <v>108920314</v>
      </c>
      <c r="I22" s="12">
        <v>112318127</v>
      </c>
      <c r="J22" s="22">
        <v>3.12</v>
      </c>
      <c r="K22" s="12">
        <v>2188766</v>
      </c>
      <c r="L22" s="12">
        <v>3518724</v>
      </c>
      <c r="M22" s="12">
        <v>106731548</v>
      </c>
      <c r="N22" s="12">
        <v>108799403</v>
      </c>
      <c r="O22" s="12">
        <v>106731548</v>
      </c>
      <c r="P22" s="12">
        <v>108799403</v>
      </c>
      <c r="Q22" s="12">
        <v>0</v>
      </c>
      <c r="R22" s="12">
        <v>0</v>
      </c>
      <c r="S22" s="12">
        <v>7677</v>
      </c>
      <c r="T22" s="12">
        <v>7602</v>
      </c>
      <c r="U22" s="11">
        <v>-0.98</v>
      </c>
      <c r="V22" s="13"/>
    </row>
    <row r="23" spans="1:22" x14ac:dyDescent="0.3">
      <c r="A23" t="str">
        <f>"580209"</f>
        <v>580209</v>
      </c>
      <c r="B23" t="s">
        <v>143</v>
      </c>
      <c r="C23" s="10">
        <v>83286346</v>
      </c>
      <c r="D23" s="10">
        <v>86128785</v>
      </c>
      <c r="E23" s="22">
        <v>3.41</v>
      </c>
      <c r="F23" s="12">
        <v>49629259</v>
      </c>
      <c r="G23" s="12">
        <v>51166218</v>
      </c>
      <c r="H23" s="12">
        <v>49629259</v>
      </c>
      <c r="I23" s="12">
        <v>51166218</v>
      </c>
      <c r="J23" s="22">
        <v>3.1</v>
      </c>
      <c r="K23" s="12">
        <v>755914</v>
      </c>
      <c r="L23" s="12">
        <v>1128105</v>
      </c>
      <c r="M23" s="12">
        <v>48873345</v>
      </c>
      <c r="N23" s="12">
        <v>50038113</v>
      </c>
      <c r="O23" s="12">
        <v>48873345</v>
      </c>
      <c r="P23" s="12">
        <v>50038113</v>
      </c>
      <c r="Q23" s="12">
        <v>0</v>
      </c>
      <c r="R23" s="12">
        <v>0</v>
      </c>
      <c r="S23" s="12">
        <v>3159</v>
      </c>
      <c r="T23" s="12">
        <v>3096</v>
      </c>
      <c r="U23" s="11">
        <v>-1.99</v>
      </c>
      <c r="V23" s="13"/>
    </row>
    <row r="24" spans="1:22" x14ac:dyDescent="0.3">
      <c r="A24" t="str">
        <f>"580212"</f>
        <v>580212</v>
      </c>
      <c r="B24" t="s">
        <v>114</v>
      </c>
      <c r="C24" s="10">
        <v>242800000</v>
      </c>
      <c r="D24" s="10">
        <v>250000000</v>
      </c>
      <c r="E24" s="22">
        <v>2.97</v>
      </c>
      <c r="F24" s="12">
        <v>137864766</v>
      </c>
      <c r="G24" s="12">
        <v>142061078</v>
      </c>
      <c r="H24" s="12">
        <v>137864766</v>
      </c>
      <c r="I24" s="12">
        <v>142061078</v>
      </c>
      <c r="J24" s="22">
        <v>3.04</v>
      </c>
      <c r="K24" s="12">
        <v>3312261</v>
      </c>
      <c r="L24" s="12">
        <v>4877793</v>
      </c>
      <c r="M24" s="12">
        <v>134552505</v>
      </c>
      <c r="N24" s="12">
        <v>137183285</v>
      </c>
      <c r="O24" s="12">
        <v>134552505</v>
      </c>
      <c r="P24" s="12">
        <v>137183285</v>
      </c>
      <c r="Q24" s="12">
        <v>0</v>
      </c>
      <c r="R24" s="12">
        <v>0</v>
      </c>
      <c r="S24" s="12">
        <v>9209</v>
      </c>
      <c r="T24" s="12">
        <v>9215</v>
      </c>
      <c r="U24" s="11">
        <v>7.0000000000000007E-2</v>
      </c>
      <c r="V24" s="13"/>
    </row>
    <row r="25" spans="1:22" x14ac:dyDescent="0.3">
      <c r="A25" t="str">
        <f>"580303"</f>
        <v>580303</v>
      </c>
      <c r="B25" t="s">
        <v>55</v>
      </c>
      <c r="C25" s="10">
        <v>10678819</v>
      </c>
      <c r="D25" s="10">
        <v>10752240</v>
      </c>
      <c r="E25" s="22">
        <v>0.69</v>
      </c>
      <c r="F25" s="12">
        <v>9299086</v>
      </c>
      <c r="G25" s="12">
        <v>9575829</v>
      </c>
      <c r="H25" s="12">
        <v>9299086</v>
      </c>
      <c r="I25" s="12">
        <v>9575829</v>
      </c>
      <c r="J25" s="22">
        <v>2.98</v>
      </c>
      <c r="K25" s="12">
        <v>0</v>
      </c>
      <c r="L25" s="12">
        <v>0</v>
      </c>
      <c r="M25" s="12">
        <v>9304676</v>
      </c>
      <c r="N25" s="12">
        <v>9577209</v>
      </c>
      <c r="O25" s="12">
        <v>9299086</v>
      </c>
      <c r="P25" s="12">
        <v>9575829</v>
      </c>
      <c r="Q25" s="12">
        <v>5590</v>
      </c>
      <c r="R25" s="12">
        <v>1380</v>
      </c>
      <c r="S25" s="12">
        <v>193</v>
      </c>
      <c r="T25" s="12">
        <v>187</v>
      </c>
      <c r="U25" s="11">
        <v>-3.11</v>
      </c>
      <c r="V25" s="13"/>
    </row>
    <row r="26" spans="1:22" x14ac:dyDescent="0.3">
      <c r="A26" t="str">
        <f>"580304"</f>
        <v>580304</v>
      </c>
      <c r="B26" t="s">
        <v>158</v>
      </c>
      <c r="C26" s="10">
        <v>28113087</v>
      </c>
      <c r="D26" s="10">
        <v>28873698</v>
      </c>
      <c r="E26" s="22">
        <v>2.71</v>
      </c>
      <c r="F26" s="12">
        <v>25033528</v>
      </c>
      <c r="G26" s="12">
        <v>25778825</v>
      </c>
      <c r="H26" s="12">
        <v>25033528</v>
      </c>
      <c r="I26" s="12">
        <v>25778825</v>
      </c>
      <c r="J26" s="22">
        <v>2.98</v>
      </c>
      <c r="K26" s="12">
        <v>199045</v>
      </c>
      <c r="L26" s="12">
        <v>188331</v>
      </c>
      <c r="M26" s="12">
        <v>24834483</v>
      </c>
      <c r="N26" s="12">
        <v>25590494</v>
      </c>
      <c r="O26" s="12">
        <v>24834483</v>
      </c>
      <c r="P26" s="12">
        <v>25590494</v>
      </c>
      <c r="Q26" s="12">
        <v>0</v>
      </c>
      <c r="R26" s="12">
        <v>0</v>
      </c>
      <c r="S26" s="12">
        <v>1087</v>
      </c>
      <c r="T26" s="12">
        <v>1097</v>
      </c>
      <c r="U26" s="11">
        <v>0.92</v>
      </c>
      <c r="V26" s="13"/>
    </row>
    <row r="27" spans="1:22" x14ac:dyDescent="0.3">
      <c r="A27" t="str">
        <f>"580801"</f>
        <v>580801</v>
      </c>
      <c r="B27" t="s">
        <v>153</v>
      </c>
      <c r="C27" s="10">
        <v>239367205</v>
      </c>
      <c r="D27" s="10">
        <v>244913464</v>
      </c>
      <c r="E27" s="22">
        <v>2.3199999999999998</v>
      </c>
      <c r="F27" s="12">
        <v>187169883</v>
      </c>
      <c r="G27" s="12">
        <v>192689494</v>
      </c>
      <c r="H27" s="12">
        <v>187169883</v>
      </c>
      <c r="I27" s="12">
        <v>192689494</v>
      </c>
      <c r="J27" s="22">
        <v>2.95</v>
      </c>
      <c r="K27" s="12">
        <v>4146571</v>
      </c>
      <c r="L27" s="12">
        <v>5334010</v>
      </c>
      <c r="M27" s="12">
        <v>183023312</v>
      </c>
      <c r="N27" s="12">
        <v>187355484</v>
      </c>
      <c r="O27" s="12">
        <v>183023312</v>
      </c>
      <c r="P27" s="12">
        <v>187355484</v>
      </c>
      <c r="Q27" s="12">
        <v>0</v>
      </c>
      <c r="R27" s="12">
        <v>0</v>
      </c>
      <c r="S27" s="12">
        <v>8926</v>
      </c>
      <c r="T27" s="12">
        <v>8600</v>
      </c>
      <c r="U27" s="11">
        <v>-3.65</v>
      </c>
      <c r="V27" s="13"/>
    </row>
    <row r="28" spans="1:22" x14ac:dyDescent="0.3">
      <c r="A28" t="str">
        <f>"580506"</f>
        <v>580506</v>
      </c>
      <c r="B28" t="s">
        <v>98</v>
      </c>
      <c r="C28" s="10">
        <v>110626357</v>
      </c>
      <c r="D28" s="10">
        <v>113351328</v>
      </c>
      <c r="E28" s="22">
        <v>2.46</v>
      </c>
      <c r="F28" s="12">
        <v>82391340</v>
      </c>
      <c r="G28" s="12">
        <v>84764385</v>
      </c>
      <c r="H28" s="12">
        <v>82391340</v>
      </c>
      <c r="I28" s="12">
        <v>84764385</v>
      </c>
      <c r="J28" s="22">
        <v>2.88</v>
      </c>
      <c r="K28" s="12">
        <v>2002510</v>
      </c>
      <c r="L28" s="12">
        <v>2054217</v>
      </c>
      <c r="M28" s="12">
        <v>80388830</v>
      </c>
      <c r="N28" s="12">
        <v>82710168</v>
      </c>
      <c r="O28" s="12">
        <v>80388830</v>
      </c>
      <c r="P28" s="12">
        <v>82710168</v>
      </c>
      <c r="Q28" s="12">
        <v>0</v>
      </c>
      <c r="R28" s="12">
        <v>0</v>
      </c>
      <c r="S28" s="12">
        <v>3470</v>
      </c>
      <c r="T28" s="12">
        <v>3332</v>
      </c>
      <c r="U28" s="11">
        <v>-3.98</v>
      </c>
      <c r="V28" s="13"/>
    </row>
    <row r="29" spans="1:22" x14ac:dyDescent="0.3">
      <c r="A29" t="str">
        <f>"580208"</f>
        <v>580208</v>
      </c>
      <c r="B29" t="s">
        <v>122</v>
      </c>
      <c r="C29" s="10">
        <v>71190675</v>
      </c>
      <c r="D29" s="10">
        <v>72685864</v>
      </c>
      <c r="E29" s="22">
        <v>2.1</v>
      </c>
      <c r="F29" s="12">
        <v>45028780</v>
      </c>
      <c r="G29" s="12">
        <v>46290054</v>
      </c>
      <c r="H29" s="12">
        <v>45028780</v>
      </c>
      <c r="I29" s="12">
        <v>46290054</v>
      </c>
      <c r="J29" s="22">
        <v>2.8</v>
      </c>
      <c r="K29" s="12">
        <v>1027531</v>
      </c>
      <c r="L29" s="12">
        <v>1238842</v>
      </c>
      <c r="M29" s="12">
        <v>44001249</v>
      </c>
      <c r="N29" s="12">
        <v>45051212</v>
      </c>
      <c r="O29" s="12">
        <v>44001249</v>
      </c>
      <c r="P29" s="12">
        <v>45051212</v>
      </c>
      <c r="Q29" s="12">
        <v>0</v>
      </c>
      <c r="R29" s="12">
        <v>0</v>
      </c>
      <c r="S29" s="12">
        <v>2662</v>
      </c>
      <c r="T29" s="12">
        <v>2631</v>
      </c>
      <c r="U29" s="11">
        <v>-1.1599999999999999</v>
      </c>
      <c r="V29" s="13"/>
    </row>
    <row r="30" spans="1:22" x14ac:dyDescent="0.3">
      <c r="A30" t="str">
        <f>"580402"</f>
        <v>580402</v>
      </c>
      <c r="B30" t="s">
        <v>70</v>
      </c>
      <c r="C30" s="10">
        <v>66623073</v>
      </c>
      <c r="D30" s="10">
        <v>68466684</v>
      </c>
      <c r="E30" s="22">
        <v>2.77</v>
      </c>
      <c r="F30" s="12">
        <v>61338444</v>
      </c>
      <c r="G30" s="12">
        <v>63010283</v>
      </c>
      <c r="H30" s="12">
        <v>61338444</v>
      </c>
      <c r="I30" s="12">
        <v>63010283</v>
      </c>
      <c r="J30" s="22">
        <v>2.73</v>
      </c>
      <c r="K30" s="12">
        <v>3218428</v>
      </c>
      <c r="L30" s="12">
        <v>3492550</v>
      </c>
      <c r="M30" s="12">
        <v>58120016</v>
      </c>
      <c r="N30" s="12">
        <v>59517733</v>
      </c>
      <c r="O30" s="12">
        <v>58120016</v>
      </c>
      <c r="P30" s="12">
        <v>59517733</v>
      </c>
      <c r="Q30" s="12">
        <v>0</v>
      </c>
      <c r="R30" s="12">
        <v>0</v>
      </c>
      <c r="S30" s="12">
        <v>1768</v>
      </c>
      <c r="T30" s="12">
        <v>1702</v>
      </c>
      <c r="U30" s="11">
        <v>-3.73</v>
      </c>
      <c r="V30" s="13"/>
    </row>
    <row r="31" spans="1:22" x14ac:dyDescent="0.3">
      <c r="A31" t="str">
        <f>"580805"</f>
        <v>580805</v>
      </c>
      <c r="B31" t="s">
        <v>108</v>
      </c>
      <c r="C31" s="10">
        <v>88548072</v>
      </c>
      <c r="D31" s="10">
        <v>92168700</v>
      </c>
      <c r="E31" s="22">
        <v>4.09</v>
      </c>
      <c r="F31" s="12">
        <v>67801784</v>
      </c>
      <c r="G31" s="12">
        <v>69653384</v>
      </c>
      <c r="H31" s="12">
        <v>67801784</v>
      </c>
      <c r="I31" s="12">
        <v>69653384</v>
      </c>
      <c r="J31" s="22">
        <v>2.73</v>
      </c>
      <c r="K31" s="12">
        <v>1930282</v>
      </c>
      <c r="L31" s="12">
        <v>2201653</v>
      </c>
      <c r="M31" s="12">
        <v>65871503</v>
      </c>
      <c r="N31" s="12">
        <v>67451732</v>
      </c>
      <c r="O31" s="12">
        <v>65871502</v>
      </c>
      <c r="P31" s="12">
        <v>67451731</v>
      </c>
      <c r="Q31" s="12">
        <v>1</v>
      </c>
      <c r="R31" s="12">
        <v>1</v>
      </c>
      <c r="S31" s="12">
        <v>3158</v>
      </c>
      <c r="T31" s="12">
        <v>3028</v>
      </c>
      <c r="U31" s="11">
        <v>-4.12</v>
      </c>
      <c r="V31" s="13"/>
    </row>
    <row r="32" spans="1:22" x14ac:dyDescent="0.3">
      <c r="A32" t="str">
        <f>"580401"</f>
        <v>580401</v>
      </c>
      <c r="B32" t="s">
        <v>84</v>
      </c>
      <c r="C32" s="10">
        <v>60330370</v>
      </c>
      <c r="D32" s="10">
        <v>61606082</v>
      </c>
      <c r="E32" s="22">
        <v>2.11</v>
      </c>
      <c r="F32" s="12">
        <v>44719437</v>
      </c>
      <c r="G32" s="12">
        <v>45937729</v>
      </c>
      <c r="H32" s="12">
        <v>44719437</v>
      </c>
      <c r="I32" s="12">
        <v>45937729</v>
      </c>
      <c r="J32" s="22">
        <v>2.72</v>
      </c>
      <c r="K32" s="12">
        <v>738088</v>
      </c>
      <c r="L32" s="12">
        <v>1635619</v>
      </c>
      <c r="M32" s="12">
        <v>44037320</v>
      </c>
      <c r="N32" s="12">
        <v>44969710</v>
      </c>
      <c r="O32" s="12">
        <v>43981349</v>
      </c>
      <c r="P32" s="12">
        <v>44302110</v>
      </c>
      <c r="Q32" s="12">
        <v>55971</v>
      </c>
      <c r="R32" s="12">
        <v>667600</v>
      </c>
      <c r="S32" s="12">
        <v>2199</v>
      </c>
      <c r="T32" s="12">
        <v>2181</v>
      </c>
      <c r="U32" s="11">
        <v>-0.82</v>
      </c>
      <c r="V32" s="13"/>
    </row>
    <row r="33" spans="1:22" x14ac:dyDescent="0.3">
      <c r="A33" t="str">
        <f>"580403"</f>
        <v>580403</v>
      </c>
      <c r="B33" t="s">
        <v>103</v>
      </c>
      <c r="C33" s="10">
        <v>126213223</v>
      </c>
      <c r="D33" s="10">
        <v>129812991</v>
      </c>
      <c r="E33" s="22">
        <v>2.85</v>
      </c>
      <c r="F33" s="12">
        <v>104814107</v>
      </c>
      <c r="G33" s="12">
        <v>107625213</v>
      </c>
      <c r="H33" s="12">
        <v>104814107</v>
      </c>
      <c r="I33" s="12">
        <v>107625213</v>
      </c>
      <c r="J33" s="22">
        <v>2.68</v>
      </c>
      <c r="K33" s="12">
        <v>0</v>
      </c>
      <c r="L33" s="12">
        <v>0</v>
      </c>
      <c r="M33" s="12">
        <v>105380527</v>
      </c>
      <c r="N33" s="12">
        <v>108100824</v>
      </c>
      <c r="O33" s="12">
        <v>104814107</v>
      </c>
      <c r="P33" s="12">
        <v>107625213</v>
      </c>
      <c r="Q33" s="12">
        <v>566420</v>
      </c>
      <c r="R33" s="12">
        <v>475611</v>
      </c>
      <c r="S33" s="12">
        <v>4921</v>
      </c>
      <c r="T33" s="12">
        <v>4934</v>
      </c>
      <c r="U33" s="11">
        <v>0.26</v>
      </c>
      <c r="V33" s="13"/>
    </row>
    <row r="34" spans="1:22" x14ac:dyDescent="0.3">
      <c r="A34" t="str">
        <f>"580917"</f>
        <v>580917</v>
      </c>
      <c r="B34" t="s">
        <v>79</v>
      </c>
      <c r="C34" s="10">
        <v>24366274</v>
      </c>
      <c r="D34" s="10">
        <v>25108016</v>
      </c>
      <c r="E34" s="22">
        <v>3.04</v>
      </c>
      <c r="F34" s="12">
        <v>22207785</v>
      </c>
      <c r="G34" s="12">
        <v>22782815</v>
      </c>
      <c r="H34" s="12">
        <v>22207785</v>
      </c>
      <c r="I34" s="12">
        <v>22782815</v>
      </c>
      <c r="J34" s="22">
        <v>2.59</v>
      </c>
      <c r="K34" s="12">
        <v>0</v>
      </c>
      <c r="L34" s="12">
        <v>0</v>
      </c>
      <c r="M34" s="12">
        <v>22209252</v>
      </c>
      <c r="N34" s="12">
        <v>22803121</v>
      </c>
      <c r="O34" s="12">
        <v>22207785</v>
      </c>
      <c r="P34" s="12">
        <v>22782815</v>
      </c>
      <c r="Q34" s="12">
        <v>1467</v>
      </c>
      <c r="R34" s="12">
        <v>20306</v>
      </c>
      <c r="S34" s="12">
        <v>412</v>
      </c>
      <c r="T34" s="12">
        <v>410</v>
      </c>
      <c r="U34" s="11">
        <v>-0.49</v>
      </c>
      <c r="V34" s="13"/>
    </row>
    <row r="35" spans="1:22" x14ac:dyDescent="0.3">
      <c r="A35" t="str">
        <f>"580233"</f>
        <v>580233</v>
      </c>
      <c r="B35" t="s">
        <v>68</v>
      </c>
      <c r="C35" s="10">
        <v>42127133</v>
      </c>
      <c r="D35" s="10">
        <v>43100129</v>
      </c>
      <c r="E35" s="22">
        <v>2.31</v>
      </c>
      <c r="F35" s="12">
        <v>22653881</v>
      </c>
      <c r="G35" s="12">
        <v>23235914</v>
      </c>
      <c r="H35" s="12">
        <v>22653881</v>
      </c>
      <c r="I35" s="12">
        <v>23235914</v>
      </c>
      <c r="J35" s="22">
        <v>2.57</v>
      </c>
      <c r="K35" s="12">
        <v>913770</v>
      </c>
      <c r="L35" s="12">
        <v>936223</v>
      </c>
      <c r="M35" s="12">
        <v>21740111</v>
      </c>
      <c r="N35" s="12">
        <v>22299691</v>
      </c>
      <c r="O35" s="12">
        <v>21740111</v>
      </c>
      <c r="P35" s="12">
        <v>22299691</v>
      </c>
      <c r="Q35" s="12">
        <v>0</v>
      </c>
      <c r="R35" s="12">
        <v>0</v>
      </c>
      <c r="S35" s="12">
        <v>1581</v>
      </c>
      <c r="T35" s="12">
        <v>1539</v>
      </c>
      <c r="U35" s="11">
        <v>-2.66</v>
      </c>
      <c r="V35" s="13"/>
    </row>
    <row r="36" spans="1:22" x14ac:dyDescent="0.3">
      <c r="A36" t="str">
        <f>"580234"</f>
        <v>580234</v>
      </c>
      <c r="B36" t="s">
        <v>78</v>
      </c>
      <c r="C36" s="10">
        <v>27387799</v>
      </c>
      <c r="D36" s="10">
        <v>28001605</v>
      </c>
      <c r="E36" s="22">
        <v>2.2400000000000002</v>
      </c>
      <c r="F36" s="12">
        <v>19954994</v>
      </c>
      <c r="G36" s="12">
        <v>20466494</v>
      </c>
      <c r="H36" s="12">
        <v>19954994</v>
      </c>
      <c r="I36" s="12">
        <v>20466494</v>
      </c>
      <c r="J36" s="22">
        <v>2.56</v>
      </c>
      <c r="K36" s="12">
        <v>505089</v>
      </c>
      <c r="L36" s="12">
        <v>526098</v>
      </c>
      <c r="M36" s="12">
        <v>19954994</v>
      </c>
      <c r="N36" s="12">
        <v>20466494</v>
      </c>
      <c r="O36" s="12">
        <v>19449905</v>
      </c>
      <c r="P36" s="12">
        <v>19940396</v>
      </c>
      <c r="Q36" s="12">
        <v>505089</v>
      </c>
      <c r="R36" s="12">
        <v>526098</v>
      </c>
      <c r="S36" s="12">
        <v>1123</v>
      </c>
      <c r="T36" s="12">
        <v>1146</v>
      </c>
      <c r="U36" s="11">
        <v>2.0499999999999998</v>
      </c>
      <c r="V36" s="13"/>
    </row>
    <row r="37" spans="1:22" x14ac:dyDescent="0.3">
      <c r="A37" t="str">
        <f>"580410"</f>
        <v>580410</v>
      </c>
      <c r="B37" t="s">
        <v>71</v>
      </c>
      <c r="C37" s="10">
        <v>190163464</v>
      </c>
      <c r="D37" s="10">
        <v>193222797</v>
      </c>
      <c r="E37" s="22">
        <v>1.61</v>
      </c>
      <c r="F37" s="12">
        <v>135075144</v>
      </c>
      <c r="G37" s="12">
        <v>138464368</v>
      </c>
      <c r="H37" s="12">
        <v>135075144</v>
      </c>
      <c r="I37" s="12">
        <v>138464368</v>
      </c>
      <c r="J37" s="22">
        <v>2.5099999999999998</v>
      </c>
      <c r="K37" s="12">
        <v>4809730</v>
      </c>
      <c r="L37" s="12">
        <v>5682734</v>
      </c>
      <c r="M37" s="12">
        <v>130265414</v>
      </c>
      <c r="N37" s="12">
        <v>133317870</v>
      </c>
      <c r="O37" s="12">
        <v>130265414</v>
      </c>
      <c r="P37" s="12">
        <v>132781634</v>
      </c>
      <c r="Q37" s="12">
        <v>0</v>
      </c>
      <c r="R37" s="12">
        <v>536236</v>
      </c>
      <c r="S37" s="12">
        <v>6149</v>
      </c>
      <c r="T37" s="12">
        <v>5964</v>
      </c>
      <c r="U37" s="11">
        <v>-3.01</v>
      </c>
      <c r="V37" s="13"/>
    </row>
    <row r="38" spans="1:22" x14ac:dyDescent="0.3">
      <c r="A38" t="str">
        <f>"580211"</f>
        <v>580211</v>
      </c>
      <c r="B38" t="s">
        <v>121</v>
      </c>
      <c r="C38" s="10">
        <v>243590487</v>
      </c>
      <c r="D38" s="10">
        <v>250124601</v>
      </c>
      <c r="E38" s="22">
        <v>2.68</v>
      </c>
      <c r="F38" s="12">
        <v>135841300</v>
      </c>
      <c r="G38" s="12">
        <v>139209728</v>
      </c>
      <c r="H38" s="12">
        <v>135841300</v>
      </c>
      <c r="I38" s="12">
        <v>139209728</v>
      </c>
      <c r="J38" s="22">
        <v>2.48</v>
      </c>
      <c r="K38" s="12">
        <v>644908</v>
      </c>
      <c r="L38" s="12">
        <v>3940687</v>
      </c>
      <c r="M38" s="12">
        <v>135244491</v>
      </c>
      <c r="N38" s="12">
        <v>138419068</v>
      </c>
      <c r="O38" s="12">
        <v>135196392</v>
      </c>
      <c r="P38" s="12">
        <v>135269041</v>
      </c>
      <c r="Q38" s="12">
        <v>48099</v>
      </c>
      <c r="R38" s="12">
        <v>3150027</v>
      </c>
      <c r="S38" s="12">
        <v>9862</v>
      </c>
      <c r="T38" s="12">
        <v>9790</v>
      </c>
      <c r="U38" s="11">
        <v>-0.73</v>
      </c>
      <c r="V38" s="13"/>
    </row>
    <row r="39" spans="1:22" x14ac:dyDescent="0.3">
      <c r="A39" t="str">
        <f>"580405"</f>
        <v>580405</v>
      </c>
      <c r="B39" t="s">
        <v>95</v>
      </c>
      <c r="C39" s="10">
        <v>248047565</v>
      </c>
      <c r="D39" s="10">
        <v>253611084</v>
      </c>
      <c r="E39" s="22">
        <v>2.2400000000000002</v>
      </c>
      <c r="F39" s="12">
        <v>199504372</v>
      </c>
      <c r="G39" s="12">
        <v>204436140</v>
      </c>
      <c r="H39" s="12">
        <v>199504372</v>
      </c>
      <c r="I39" s="12">
        <v>204436140</v>
      </c>
      <c r="J39" s="22">
        <v>2.4700000000000002</v>
      </c>
      <c r="K39" s="12">
        <v>7009843</v>
      </c>
      <c r="L39" s="12">
        <v>7600356</v>
      </c>
      <c r="M39" s="12">
        <v>192494529</v>
      </c>
      <c r="N39" s="12">
        <v>196835784</v>
      </c>
      <c r="O39" s="12">
        <v>192494529</v>
      </c>
      <c r="P39" s="12">
        <v>196835784</v>
      </c>
      <c r="Q39" s="12">
        <v>0</v>
      </c>
      <c r="R39" s="12">
        <v>0</v>
      </c>
      <c r="S39" s="12">
        <v>8030</v>
      </c>
      <c r="T39" s="12">
        <v>7413</v>
      </c>
      <c r="U39" s="11">
        <v>-7.68</v>
      </c>
      <c r="V39" s="13"/>
    </row>
    <row r="40" spans="1:22" x14ac:dyDescent="0.3">
      <c r="A40" t="str">
        <f>"580505"</f>
        <v>580505</v>
      </c>
      <c r="B40" t="s">
        <v>60</v>
      </c>
      <c r="C40" s="10">
        <v>70339132</v>
      </c>
      <c r="D40" s="10">
        <v>71761393</v>
      </c>
      <c r="E40" s="22">
        <v>2.02</v>
      </c>
      <c r="F40" s="12">
        <v>48871075</v>
      </c>
      <c r="G40" s="12">
        <v>50073387</v>
      </c>
      <c r="H40" s="12">
        <v>48871075</v>
      </c>
      <c r="I40" s="12">
        <v>50073387</v>
      </c>
      <c r="J40" s="22">
        <v>2.46</v>
      </c>
      <c r="K40" s="12">
        <v>919393</v>
      </c>
      <c r="L40" s="12">
        <v>1008336</v>
      </c>
      <c r="M40" s="12">
        <v>47951682</v>
      </c>
      <c r="N40" s="12">
        <v>49065051</v>
      </c>
      <c r="O40" s="12">
        <v>47951682</v>
      </c>
      <c r="P40" s="12">
        <v>49065051</v>
      </c>
      <c r="Q40" s="12">
        <v>0</v>
      </c>
      <c r="R40" s="12">
        <v>0</v>
      </c>
      <c r="S40" s="12">
        <v>2203</v>
      </c>
      <c r="T40" s="12">
        <v>2180</v>
      </c>
      <c r="U40" s="11">
        <v>-1.04</v>
      </c>
      <c r="V40" s="13"/>
    </row>
    <row r="41" spans="1:22" x14ac:dyDescent="0.3">
      <c r="A41" t="str">
        <f>"580501"</f>
        <v>580501</v>
      </c>
      <c r="B41" t="s">
        <v>59</v>
      </c>
      <c r="C41" s="10">
        <v>151988797</v>
      </c>
      <c r="D41" s="10">
        <v>155847443</v>
      </c>
      <c r="E41" s="22">
        <v>2.54</v>
      </c>
      <c r="F41" s="12">
        <v>104247009</v>
      </c>
      <c r="G41" s="12">
        <v>106695184</v>
      </c>
      <c r="H41" s="12">
        <v>104247009</v>
      </c>
      <c r="I41" s="12">
        <v>106695184</v>
      </c>
      <c r="J41" s="22">
        <v>2.35</v>
      </c>
      <c r="K41" s="12">
        <v>2736591</v>
      </c>
      <c r="L41" s="12">
        <v>3159924</v>
      </c>
      <c r="M41" s="12">
        <v>101510418</v>
      </c>
      <c r="N41" s="12">
        <v>103535260</v>
      </c>
      <c r="O41" s="12">
        <v>101510418</v>
      </c>
      <c r="P41" s="12">
        <v>103535260</v>
      </c>
      <c r="Q41" s="12">
        <v>0</v>
      </c>
      <c r="R41" s="12">
        <v>0</v>
      </c>
      <c r="S41" s="12">
        <v>6020</v>
      </c>
      <c r="T41" s="12">
        <v>5900</v>
      </c>
      <c r="U41" s="11">
        <v>-1.99</v>
      </c>
      <c r="V41" s="13"/>
    </row>
    <row r="42" spans="1:22" x14ac:dyDescent="0.3">
      <c r="A42" s="16" t="str">
        <f>"580206"</f>
        <v>580206</v>
      </c>
      <c r="B42" s="16" t="s">
        <v>172</v>
      </c>
      <c r="C42" s="18">
        <v>42879851</v>
      </c>
      <c r="D42" s="18">
        <v>43889812</v>
      </c>
      <c r="E42" s="23">
        <v>2.36</v>
      </c>
      <c r="F42" s="19">
        <v>35626700</v>
      </c>
      <c r="G42" s="19">
        <v>36434479</v>
      </c>
      <c r="H42" s="19">
        <v>35626700</v>
      </c>
      <c r="I42" s="19">
        <v>36434479</v>
      </c>
      <c r="J42" s="23">
        <v>2.27</v>
      </c>
      <c r="K42" s="19">
        <v>1625979</v>
      </c>
      <c r="L42" s="19">
        <v>1545793</v>
      </c>
      <c r="M42" s="19">
        <v>34000721</v>
      </c>
      <c r="N42" s="19">
        <v>34888686</v>
      </c>
      <c r="O42" s="19">
        <v>34000721</v>
      </c>
      <c r="P42" s="19">
        <v>34888686</v>
      </c>
      <c r="Q42" s="19">
        <v>0</v>
      </c>
      <c r="R42" s="19">
        <v>0</v>
      </c>
      <c r="S42" s="19">
        <v>1147</v>
      </c>
      <c r="T42" s="19">
        <v>1116</v>
      </c>
      <c r="U42" s="15">
        <v>-2.7</v>
      </c>
      <c r="V42" s="13"/>
    </row>
    <row r="43" spans="1:22" x14ac:dyDescent="0.3">
      <c r="A43" t="str">
        <f>"580504"</f>
        <v>580504</v>
      </c>
      <c r="B43" t="s">
        <v>148</v>
      </c>
      <c r="C43" s="10">
        <v>90594753</v>
      </c>
      <c r="D43" s="10">
        <v>93555280</v>
      </c>
      <c r="E43" s="22">
        <v>3.27</v>
      </c>
      <c r="F43" s="12">
        <v>57884439</v>
      </c>
      <c r="G43" s="12">
        <v>59178396</v>
      </c>
      <c r="H43" s="12">
        <v>57884439</v>
      </c>
      <c r="I43" s="12">
        <v>59178396</v>
      </c>
      <c r="J43" s="22">
        <v>2.2400000000000002</v>
      </c>
      <c r="K43" s="12">
        <v>1381688</v>
      </c>
      <c r="L43" s="12">
        <v>2372067</v>
      </c>
      <c r="M43" s="12">
        <v>56507214</v>
      </c>
      <c r="N43" s="12">
        <v>57570282</v>
      </c>
      <c r="O43" s="12">
        <v>56502751</v>
      </c>
      <c r="P43" s="12">
        <v>56806329</v>
      </c>
      <c r="Q43" s="12">
        <v>4463</v>
      </c>
      <c r="R43" s="12">
        <v>763953</v>
      </c>
      <c r="S43" s="12">
        <v>2851</v>
      </c>
      <c r="T43" s="12">
        <v>2899</v>
      </c>
      <c r="U43" s="11">
        <v>1.68</v>
      </c>
      <c r="V43" s="13"/>
    </row>
    <row r="44" spans="1:22" x14ac:dyDescent="0.3">
      <c r="A44" t="str">
        <f>"580107"</f>
        <v>580107</v>
      </c>
      <c r="B44" t="s">
        <v>74</v>
      </c>
      <c r="C44" s="10">
        <v>109164588</v>
      </c>
      <c r="D44" s="10">
        <v>112508977</v>
      </c>
      <c r="E44" s="22">
        <v>3.06</v>
      </c>
      <c r="F44" s="12">
        <v>69274466</v>
      </c>
      <c r="G44" s="12">
        <v>70806838</v>
      </c>
      <c r="H44" s="12">
        <v>69274466</v>
      </c>
      <c r="I44" s="12">
        <v>70806838</v>
      </c>
      <c r="J44" s="22">
        <v>2.21</v>
      </c>
      <c r="K44" s="12">
        <v>1195316</v>
      </c>
      <c r="L44" s="12">
        <v>1375005</v>
      </c>
      <c r="M44" s="12">
        <v>68079150</v>
      </c>
      <c r="N44" s="12">
        <v>69431833</v>
      </c>
      <c r="O44" s="12">
        <v>68079150</v>
      </c>
      <c r="P44" s="12">
        <v>69431833</v>
      </c>
      <c r="Q44" s="12">
        <v>0</v>
      </c>
      <c r="R44" s="12">
        <v>0</v>
      </c>
      <c r="S44" s="12">
        <v>4129</v>
      </c>
      <c r="T44" s="12">
        <v>4033</v>
      </c>
      <c r="U44" s="11">
        <v>-2.33</v>
      </c>
      <c r="V44" s="13"/>
    </row>
    <row r="45" spans="1:22" x14ac:dyDescent="0.3">
      <c r="A45" t="str">
        <f>"580406"</f>
        <v>580406</v>
      </c>
      <c r="B45" t="s">
        <v>97</v>
      </c>
      <c r="C45" s="10">
        <v>84174956</v>
      </c>
      <c r="D45" s="10">
        <v>86086696</v>
      </c>
      <c r="E45" s="22">
        <v>2.27</v>
      </c>
      <c r="F45" s="12">
        <v>63205986</v>
      </c>
      <c r="G45" s="12">
        <v>64588569</v>
      </c>
      <c r="H45" s="12">
        <v>63205986</v>
      </c>
      <c r="I45" s="12">
        <v>64588569</v>
      </c>
      <c r="J45" s="22">
        <v>2.19</v>
      </c>
      <c r="K45" s="12">
        <v>1877361</v>
      </c>
      <c r="L45" s="12">
        <v>1798187</v>
      </c>
      <c r="M45" s="12">
        <v>61330132</v>
      </c>
      <c r="N45" s="12">
        <v>62791177</v>
      </c>
      <c r="O45" s="12">
        <v>61328625</v>
      </c>
      <c r="P45" s="12">
        <v>62790382</v>
      </c>
      <c r="Q45" s="12">
        <v>1507</v>
      </c>
      <c r="R45" s="12">
        <v>795</v>
      </c>
      <c r="S45" s="12">
        <v>3102</v>
      </c>
      <c r="T45" s="12">
        <v>3022</v>
      </c>
      <c r="U45" s="11">
        <v>-2.58</v>
      </c>
      <c r="V45" s="13"/>
    </row>
    <row r="46" spans="1:22" x14ac:dyDescent="0.3">
      <c r="A46" t="str">
        <f>"580203"</f>
        <v>580203</v>
      </c>
      <c r="B46" t="s">
        <v>66</v>
      </c>
      <c r="C46" s="10">
        <v>90051337</v>
      </c>
      <c r="D46" s="10">
        <v>91947730</v>
      </c>
      <c r="E46" s="22">
        <v>2.11</v>
      </c>
      <c r="F46" s="12">
        <v>55031337</v>
      </c>
      <c r="G46" s="12">
        <v>56220730</v>
      </c>
      <c r="H46" s="12">
        <v>55031337</v>
      </c>
      <c r="I46" s="12">
        <v>56220730</v>
      </c>
      <c r="J46" s="22">
        <v>2.16</v>
      </c>
      <c r="K46" s="12">
        <v>1778207</v>
      </c>
      <c r="L46" s="12">
        <v>1734148</v>
      </c>
      <c r="M46" s="12">
        <v>53255688</v>
      </c>
      <c r="N46" s="12">
        <v>54486583</v>
      </c>
      <c r="O46" s="12">
        <v>53253130</v>
      </c>
      <c r="P46" s="12">
        <v>54486582</v>
      </c>
      <c r="Q46" s="12">
        <v>2558</v>
      </c>
      <c r="R46" s="12">
        <v>1</v>
      </c>
      <c r="S46" s="12">
        <v>3797</v>
      </c>
      <c r="T46" s="12">
        <v>3773</v>
      </c>
      <c r="U46" s="11">
        <v>-0.63</v>
      </c>
      <c r="V46" s="13"/>
    </row>
    <row r="47" spans="1:22" x14ac:dyDescent="0.3">
      <c r="A47" t="str">
        <f>"580413"</f>
        <v>580413</v>
      </c>
      <c r="B47" t="s">
        <v>155</v>
      </c>
      <c r="C47" s="10">
        <v>162794840</v>
      </c>
      <c r="D47" s="10">
        <v>170505675</v>
      </c>
      <c r="E47" s="22">
        <v>4.74</v>
      </c>
      <c r="F47" s="12">
        <v>112183534</v>
      </c>
      <c r="G47" s="12">
        <v>114599696</v>
      </c>
      <c r="H47" s="12">
        <v>112183534</v>
      </c>
      <c r="I47" s="12">
        <v>114599696</v>
      </c>
      <c r="J47" s="22">
        <v>2.15</v>
      </c>
      <c r="K47" s="12">
        <v>2948705</v>
      </c>
      <c r="L47" s="12">
        <v>2985644</v>
      </c>
      <c r="M47" s="12">
        <v>109234829</v>
      </c>
      <c r="N47" s="12">
        <v>111614052</v>
      </c>
      <c r="O47" s="12">
        <v>109234829</v>
      </c>
      <c r="P47" s="12">
        <v>111614052</v>
      </c>
      <c r="Q47" s="12">
        <v>0</v>
      </c>
      <c r="R47" s="12">
        <v>0</v>
      </c>
      <c r="S47" s="12">
        <v>5932</v>
      </c>
      <c r="T47" s="12">
        <v>5866</v>
      </c>
      <c r="U47" s="11">
        <v>-1.1100000000000001</v>
      </c>
      <c r="V47" s="13"/>
    </row>
    <row r="48" spans="1:22" x14ac:dyDescent="0.3">
      <c r="A48" t="str">
        <f>"580404"</f>
        <v>580404</v>
      </c>
      <c r="B48" t="s">
        <v>131</v>
      </c>
      <c r="C48" s="10">
        <v>163306840</v>
      </c>
      <c r="D48" s="10">
        <v>166810381</v>
      </c>
      <c r="E48" s="22">
        <v>2.15</v>
      </c>
      <c r="F48" s="12">
        <v>142972406</v>
      </c>
      <c r="G48" s="12">
        <v>145977791</v>
      </c>
      <c r="H48" s="12">
        <v>142972406</v>
      </c>
      <c r="I48" s="12">
        <v>145977791</v>
      </c>
      <c r="J48" s="22">
        <v>2.1</v>
      </c>
      <c r="K48" s="12">
        <v>3664680</v>
      </c>
      <c r="L48" s="12">
        <v>4077127</v>
      </c>
      <c r="M48" s="12">
        <v>139606715</v>
      </c>
      <c r="N48" s="12">
        <v>142298045</v>
      </c>
      <c r="O48" s="12">
        <v>139307726</v>
      </c>
      <c r="P48" s="12">
        <v>141900664</v>
      </c>
      <c r="Q48" s="12">
        <v>298989</v>
      </c>
      <c r="R48" s="12">
        <v>397381</v>
      </c>
      <c r="S48" s="12">
        <v>5339</v>
      </c>
      <c r="T48" s="12">
        <v>5112</v>
      </c>
      <c r="U48" s="11">
        <v>-4.25</v>
      </c>
      <c r="V48" s="13"/>
    </row>
    <row r="49" spans="1:22" x14ac:dyDescent="0.3">
      <c r="A49" t="str">
        <f>"580701"</f>
        <v>580701</v>
      </c>
      <c r="B49" t="s">
        <v>151</v>
      </c>
      <c r="C49" s="10">
        <v>11327228</v>
      </c>
      <c r="D49" s="10">
        <v>11714448</v>
      </c>
      <c r="E49" s="22">
        <v>3.42</v>
      </c>
      <c r="F49" s="12">
        <v>10131788</v>
      </c>
      <c r="G49" s="12">
        <v>10343159</v>
      </c>
      <c r="H49" s="12">
        <v>10131788</v>
      </c>
      <c r="I49" s="12">
        <v>10343159</v>
      </c>
      <c r="J49" s="22">
        <v>2.09</v>
      </c>
      <c r="K49" s="12">
        <v>406668</v>
      </c>
      <c r="L49" s="12">
        <v>405969</v>
      </c>
      <c r="M49" s="12">
        <v>9725120</v>
      </c>
      <c r="N49" s="12">
        <v>9937190</v>
      </c>
      <c r="O49" s="12">
        <v>9725120</v>
      </c>
      <c r="P49" s="12">
        <v>9937190</v>
      </c>
      <c r="Q49" s="12">
        <v>0</v>
      </c>
      <c r="R49" s="12">
        <v>0</v>
      </c>
      <c r="S49" s="12">
        <v>225</v>
      </c>
      <c r="T49" s="12">
        <v>215</v>
      </c>
      <c r="U49" s="11">
        <v>-4.4400000000000004</v>
      </c>
      <c r="V49" s="13"/>
    </row>
    <row r="50" spans="1:22" x14ac:dyDescent="0.3">
      <c r="A50" t="str">
        <f>"580232"</f>
        <v>580232</v>
      </c>
      <c r="B50" t="s">
        <v>170</v>
      </c>
      <c r="C50" s="10">
        <v>236326899</v>
      </c>
      <c r="D50" s="10">
        <v>240038811</v>
      </c>
      <c r="E50" s="22">
        <v>1.57</v>
      </c>
      <c r="F50" s="12">
        <v>97660190</v>
      </c>
      <c r="G50" s="12">
        <v>99641391</v>
      </c>
      <c r="H50" s="12">
        <v>97660190</v>
      </c>
      <c r="I50" s="12">
        <v>99641391</v>
      </c>
      <c r="J50" s="22">
        <v>2.0299999999999998</v>
      </c>
      <c r="K50" s="12">
        <v>0</v>
      </c>
      <c r="L50" s="12">
        <v>0</v>
      </c>
      <c r="M50" s="12">
        <v>98660190</v>
      </c>
      <c r="N50" s="12">
        <v>100975964</v>
      </c>
      <c r="O50" s="12">
        <v>97660190</v>
      </c>
      <c r="P50" s="12">
        <v>99641391</v>
      </c>
      <c r="Q50" s="12">
        <v>1000000</v>
      </c>
      <c r="R50" s="12">
        <v>1334573</v>
      </c>
      <c r="S50" s="12">
        <v>8936</v>
      </c>
      <c r="T50" s="12">
        <v>8951</v>
      </c>
      <c r="U50" s="11">
        <v>0.17</v>
      </c>
      <c r="V50" s="13"/>
    </row>
    <row r="51" spans="1:22" x14ac:dyDescent="0.3">
      <c r="A51" t="str">
        <f>"580235"</f>
        <v>580235</v>
      </c>
      <c r="B51" t="s">
        <v>154</v>
      </c>
      <c r="C51" s="10">
        <v>129595729</v>
      </c>
      <c r="D51" s="10">
        <v>132158005</v>
      </c>
      <c r="E51" s="22">
        <v>1.98</v>
      </c>
      <c r="F51" s="12">
        <v>59032115</v>
      </c>
      <c r="G51" s="12">
        <v>60217689</v>
      </c>
      <c r="H51" s="12">
        <v>59032115</v>
      </c>
      <c r="I51" s="12">
        <v>60217689</v>
      </c>
      <c r="J51" s="22">
        <v>2.0099999999999998</v>
      </c>
      <c r="K51" s="12">
        <v>0</v>
      </c>
      <c r="L51" s="12">
        <v>0</v>
      </c>
      <c r="M51" s="12">
        <v>59032115</v>
      </c>
      <c r="N51" s="12">
        <v>60217689</v>
      </c>
      <c r="O51" s="12">
        <v>59032115</v>
      </c>
      <c r="P51" s="12">
        <v>60217689</v>
      </c>
      <c r="Q51" s="12">
        <v>0</v>
      </c>
      <c r="R51" s="12">
        <v>0</v>
      </c>
      <c r="S51" s="12">
        <v>4403</v>
      </c>
      <c r="T51" s="12">
        <v>4353</v>
      </c>
      <c r="U51" s="11">
        <v>-1.1399999999999999</v>
      </c>
      <c r="V51" s="13"/>
    </row>
    <row r="52" spans="1:22" x14ac:dyDescent="0.3">
      <c r="A52" t="str">
        <f>"580201"</f>
        <v>580201</v>
      </c>
      <c r="B52" t="s">
        <v>160</v>
      </c>
      <c r="C52" s="10">
        <v>204444527</v>
      </c>
      <c r="D52" s="10">
        <v>209803354</v>
      </c>
      <c r="E52" s="22">
        <v>2.62</v>
      </c>
      <c r="F52" s="12">
        <v>151992599</v>
      </c>
      <c r="G52" s="12">
        <v>154981001</v>
      </c>
      <c r="H52" s="12">
        <v>151992599</v>
      </c>
      <c r="I52" s="12">
        <v>154981001</v>
      </c>
      <c r="J52" s="22">
        <v>1.97</v>
      </c>
      <c r="K52" s="12">
        <v>8521389</v>
      </c>
      <c r="L52" s="12">
        <v>8297125</v>
      </c>
      <c r="M52" s="12">
        <v>143471210</v>
      </c>
      <c r="N52" s="12">
        <v>146683876</v>
      </c>
      <c r="O52" s="12">
        <v>143471210</v>
      </c>
      <c r="P52" s="12">
        <v>146683876</v>
      </c>
      <c r="Q52" s="12">
        <v>0</v>
      </c>
      <c r="R52" s="12">
        <v>0</v>
      </c>
      <c r="S52" s="12">
        <v>6113</v>
      </c>
      <c r="T52" s="12">
        <v>5900</v>
      </c>
      <c r="U52" s="11">
        <v>-3.48</v>
      </c>
      <c r="V52" s="13"/>
    </row>
    <row r="53" spans="1:22" x14ac:dyDescent="0.3">
      <c r="A53" t="str">
        <f>"581004"</f>
        <v>581004</v>
      </c>
      <c r="B53" t="s">
        <v>87</v>
      </c>
      <c r="C53" s="10">
        <v>3651419</v>
      </c>
      <c r="D53" s="10">
        <v>3705582</v>
      </c>
      <c r="E53" s="22">
        <v>1.48</v>
      </c>
      <c r="F53" s="12">
        <v>3200363</v>
      </c>
      <c r="G53" s="12">
        <v>3264370</v>
      </c>
      <c r="H53" s="12">
        <v>3251363</v>
      </c>
      <c r="I53" s="12">
        <v>3315370</v>
      </c>
      <c r="J53" s="22">
        <v>1.97</v>
      </c>
      <c r="K53" s="12">
        <v>0</v>
      </c>
      <c r="L53" s="12">
        <v>0</v>
      </c>
      <c r="M53" s="12">
        <v>3200363</v>
      </c>
      <c r="N53" s="12">
        <v>3264370</v>
      </c>
      <c r="O53" s="12">
        <v>3200363</v>
      </c>
      <c r="P53" s="12">
        <v>3264370</v>
      </c>
      <c r="Q53" s="12">
        <v>0</v>
      </c>
      <c r="R53" s="12">
        <v>0</v>
      </c>
      <c r="S53" s="12">
        <v>69</v>
      </c>
      <c r="T53" s="12">
        <v>70</v>
      </c>
      <c r="U53" s="11">
        <v>1.45</v>
      </c>
      <c r="V53" s="13"/>
    </row>
    <row r="54" spans="1:22" x14ac:dyDescent="0.3">
      <c r="A54" t="str">
        <f>"580207"</f>
        <v>580207</v>
      </c>
      <c r="B54" t="s">
        <v>125</v>
      </c>
      <c r="C54" s="10">
        <v>59272525</v>
      </c>
      <c r="D54" s="10">
        <v>60203745</v>
      </c>
      <c r="E54" s="22">
        <v>1.57</v>
      </c>
      <c r="F54" s="12">
        <v>39350460</v>
      </c>
      <c r="G54" s="12">
        <v>40117049</v>
      </c>
      <c r="H54" s="12">
        <v>39350460</v>
      </c>
      <c r="I54" s="12">
        <v>40117049</v>
      </c>
      <c r="J54" s="22">
        <v>1.95</v>
      </c>
      <c r="K54" s="12">
        <v>610930</v>
      </c>
      <c r="L54" s="12">
        <v>538508</v>
      </c>
      <c r="M54" s="12">
        <v>38739530</v>
      </c>
      <c r="N54" s="12">
        <v>39578541</v>
      </c>
      <c r="O54" s="12">
        <v>38739530</v>
      </c>
      <c r="P54" s="12">
        <v>39578541</v>
      </c>
      <c r="Q54" s="12">
        <v>0</v>
      </c>
      <c r="R54" s="12">
        <v>0</v>
      </c>
      <c r="S54" s="12">
        <v>2304</v>
      </c>
      <c r="T54" s="12">
        <v>2246</v>
      </c>
      <c r="U54" s="11">
        <v>-2.52</v>
      </c>
      <c r="V54" s="13"/>
    </row>
    <row r="55" spans="1:22" x14ac:dyDescent="0.3">
      <c r="A55" t="str">
        <f>"580301"</f>
        <v>580301</v>
      </c>
      <c r="B55" t="s">
        <v>75</v>
      </c>
      <c r="C55" s="10">
        <v>68306098</v>
      </c>
      <c r="D55" s="10">
        <v>69846198</v>
      </c>
      <c r="E55" s="22">
        <v>2.25</v>
      </c>
      <c r="F55" s="12">
        <v>49877575</v>
      </c>
      <c r="G55" s="12">
        <v>50834357</v>
      </c>
      <c r="H55" s="12">
        <v>49877575</v>
      </c>
      <c r="I55" s="12">
        <v>50834357</v>
      </c>
      <c r="J55" s="22">
        <v>1.92</v>
      </c>
      <c r="K55" s="12">
        <v>6123815</v>
      </c>
      <c r="L55" s="12">
        <v>5780145</v>
      </c>
      <c r="M55" s="12">
        <v>43753760</v>
      </c>
      <c r="N55" s="12">
        <v>45054212</v>
      </c>
      <c r="O55" s="12">
        <v>43753760</v>
      </c>
      <c r="P55" s="12">
        <v>45054212</v>
      </c>
      <c r="Q55" s="12">
        <v>0</v>
      </c>
      <c r="R55" s="12">
        <v>0</v>
      </c>
      <c r="S55" s="12">
        <v>1880</v>
      </c>
      <c r="T55" s="12">
        <v>1818</v>
      </c>
      <c r="U55" s="11">
        <v>-3.3</v>
      </c>
      <c r="V55" s="13"/>
    </row>
    <row r="56" spans="1:22" x14ac:dyDescent="0.3">
      <c r="A56" t="str">
        <f>"580912"</f>
        <v>580912</v>
      </c>
      <c r="B56" t="s">
        <v>82</v>
      </c>
      <c r="C56" s="10">
        <v>92922780</v>
      </c>
      <c r="D56" s="10">
        <v>93502384</v>
      </c>
      <c r="E56" s="22">
        <v>0.62</v>
      </c>
      <c r="F56" s="12">
        <v>53217393</v>
      </c>
      <c r="G56" s="12">
        <v>54191936</v>
      </c>
      <c r="H56" s="12">
        <v>53217393</v>
      </c>
      <c r="I56" s="12">
        <v>54191936</v>
      </c>
      <c r="J56" s="22">
        <v>1.83</v>
      </c>
      <c r="K56" s="12">
        <v>940857</v>
      </c>
      <c r="L56" s="12">
        <v>420690</v>
      </c>
      <c r="M56" s="12">
        <v>52276536</v>
      </c>
      <c r="N56" s="12">
        <v>53771246</v>
      </c>
      <c r="O56" s="12">
        <v>52276536</v>
      </c>
      <c r="P56" s="12">
        <v>53771246</v>
      </c>
      <c r="Q56" s="12">
        <v>0</v>
      </c>
      <c r="R56" s="12">
        <v>0</v>
      </c>
      <c r="S56" s="12">
        <v>3381</v>
      </c>
      <c r="T56" s="12">
        <v>3222</v>
      </c>
      <c r="U56" s="11">
        <v>-4.7</v>
      </c>
      <c r="V56" s="13"/>
    </row>
    <row r="57" spans="1:22" x14ac:dyDescent="0.3">
      <c r="A57" t="str">
        <f>"580513"</f>
        <v>580513</v>
      </c>
      <c r="B57" t="s">
        <v>69</v>
      </c>
      <c r="C57" s="10">
        <v>203623675</v>
      </c>
      <c r="D57" s="10">
        <v>210833025</v>
      </c>
      <c r="E57" s="22">
        <v>3.54</v>
      </c>
      <c r="F57" s="12">
        <v>90494353</v>
      </c>
      <c r="G57" s="12">
        <v>92025934</v>
      </c>
      <c r="H57" s="12">
        <v>90494353</v>
      </c>
      <c r="I57" s="12">
        <v>92025934</v>
      </c>
      <c r="J57" s="22">
        <v>1.69</v>
      </c>
      <c r="K57" s="12">
        <v>1018753</v>
      </c>
      <c r="L57" s="12">
        <v>1836793</v>
      </c>
      <c r="M57" s="12">
        <v>89475601</v>
      </c>
      <c r="N57" s="12">
        <v>91452877</v>
      </c>
      <c r="O57" s="12">
        <v>89475600</v>
      </c>
      <c r="P57" s="12">
        <v>90189141</v>
      </c>
      <c r="Q57" s="12">
        <v>1</v>
      </c>
      <c r="R57" s="12">
        <v>1263736</v>
      </c>
      <c r="S57" s="12">
        <v>7666</v>
      </c>
      <c r="T57" s="12">
        <v>7591</v>
      </c>
      <c r="U57" s="11">
        <v>-0.98</v>
      </c>
      <c r="V57" s="13"/>
    </row>
    <row r="58" spans="1:22" x14ac:dyDescent="0.3">
      <c r="A58" t="str">
        <f>"580502"</f>
        <v>580502</v>
      </c>
      <c r="B58" t="s">
        <v>106</v>
      </c>
      <c r="C58" s="10">
        <v>82443203</v>
      </c>
      <c r="D58" s="10">
        <v>83956103</v>
      </c>
      <c r="E58" s="22">
        <v>1.84</v>
      </c>
      <c r="F58" s="12">
        <v>57425613</v>
      </c>
      <c r="G58" s="12">
        <v>58377597</v>
      </c>
      <c r="H58" s="12">
        <v>57425613</v>
      </c>
      <c r="I58" s="12">
        <v>58377597</v>
      </c>
      <c r="J58" s="22">
        <v>1.66</v>
      </c>
      <c r="K58" s="12">
        <v>2204300</v>
      </c>
      <c r="L58" s="12">
        <v>2095222</v>
      </c>
      <c r="M58" s="12">
        <v>55221313</v>
      </c>
      <c r="N58" s="12">
        <v>56282375</v>
      </c>
      <c r="O58" s="12">
        <v>55221313</v>
      </c>
      <c r="P58" s="12">
        <v>56282375</v>
      </c>
      <c r="Q58" s="12">
        <v>0</v>
      </c>
      <c r="R58" s="12">
        <v>0</v>
      </c>
      <c r="S58" s="12">
        <v>2790</v>
      </c>
      <c r="T58" s="12">
        <v>2715</v>
      </c>
      <c r="U58" s="11">
        <v>-2.69</v>
      </c>
      <c r="V58" s="13"/>
    </row>
    <row r="59" spans="1:22" x14ac:dyDescent="0.3">
      <c r="A59" t="str">
        <f>"581005"</f>
        <v>581005</v>
      </c>
      <c r="B59" t="s">
        <v>157</v>
      </c>
      <c r="C59" s="10">
        <v>29440000</v>
      </c>
      <c r="D59" s="10">
        <v>29981000</v>
      </c>
      <c r="E59" s="22">
        <v>1.84</v>
      </c>
      <c r="F59" s="12">
        <v>25994058</v>
      </c>
      <c r="G59" s="12">
        <v>26414500</v>
      </c>
      <c r="H59" s="12">
        <v>25994058</v>
      </c>
      <c r="I59" s="12">
        <v>26414500</v>
      </c>
      <c r="J59" s="22">
        <v>1.62</v>
      </c>
      <c r="K59" s="12">
        <v>1144673</v>
      </c>
      <c r="L59" s="12">
        <v>829979</v>
      </c>
      <c r="M59" s="12">
        <v>24870434</v>
      </c>
      <c r="N59" s="12">
        <v>25590576</v>
      </c>
      <c r="O59" s="12">
        <v>24849385</v>
      </c>
      <c r="P59" s="12">
        <v>25584521</v>
      </c>
      <c r="Q59" s="12">
        <v>21049</v>
      </c>
      <c r="R59" s="12">
        <v>6055</v>
      </c>
      <c r="S59" s="12">
        <v>766</v>
      </c>
      <c r="T59" s="12">
        <v>750</v>
      </c>
      <c r="U59" s="11">
        <v>-2.09</v>
      </c>
      <c r="V59" s="13"/>
    </row>
    <row r="60" spans="1:22" x14ac:dyDescent="0.3">
      <c r="A60" t="str">
        <f>"580109"</f>
        <v>580109</v>
      </c>
      <c r="B60" t="s">
        <v>171</v>
      </c>
      <c r="C60" s="10">
        <v>68730714</v>
      </c>
      <c r="D60" s="10">
        <v>71318257</v>
      </c>
      <c r="E60" s="22">
        <v>3.76</v>
      </c>
      <c r="F60" s="12">
        <v>21358673</v>
      </c>
      <c r="G60" s="12">
        <v>21657606</v>
      </c>
      <c r="H60" s="12">
        <v>21593286</v>
      </c>
      <c r="I60" s="12">
        <v>21890994</v>
      </c>
      <c r="J60" s="22">
        <v>1.38</v>
      </c>
      <c r="K60" s="12">
        <v>417190</v>
      </c>
      <c r="L60" s="12">
        <v>310214</v>
      </c>
      <c r="M60" s="12">
        <v>20941483</v>
      </c>
      <c r="N60" s="12">
        <v>21347392</v>
      </c>
      <c r="O60" s="12">
        <v>20941483</v>
      </c>
      <c r="P60" s="12">
        <v>21347392</v>
      </c>
      <c r="Q60" s="12">
        <v>0</v>
      </c>
      <c r="R60" s="12">
        <v>0</v>
      </c>
      <c r="S60" s="12">
        <v>2670</v>
      </c>
      <c r="T60" s="12">
        <v>2763</v>
      </c>
      <c r="U60" s="11">
        <v>3.48</v>
      </c>
      <c r="V60" s="13"/>
    </row>
    <row r="61" spans="1:22" x14ac:dyDescent="0.3">
      <c r="A61" t="str">
        <f>"581002"</f>
        <v>581002</v>
      </c>
      <c r="B61" t="s">
        <v>134</v>
      </c>
      <c r="C61" s="10">
        <v>5704425</v>
      </c>
      <c r="D61" s="10">
        <v>5794781</v>
      </c>
      <c r="E61" s="22">
        <v>1.58</v>
      </c>
      <c r="F61" s="12">
        <v>5138562</v>
      </c>
      <c r="G61" s="12">
        <v>5194052</v>
      </c>
      <c r="H61" s="12">
        <v>5138562</v>
      </c>
      <c r="I61" s="12">
        <v>5194052</v>
      </c>
      <c r="J61" s="22">
        <v>1.08</v>
      </c>
      <c r="K61" s="12">
        <v>0</v>
      </c>
      <c r="L61" s="12">
        <v>0</v>
      </c>
      <c r="M61" s="12">
        <v>5216814</v>
      </c>
      <c r="N61" s="12">
        <v>5325719</v>
      </c>
      <c r="O61" s="12">
        <v>5138562</v>
      </c>
      <c r="P61" s="12">
        <v>5194052</v>
      </c>
      <c r="Q61" s="12">
        <v>78252</v>
      </c>
      <c r="R61" s="12">
        <v>131667</v>
      </c>
      <c r="S61" s="12">
        <v>170</v>
      </c>
      <c r="T61" s="12">
        <v>170</v>
      </c>
      <c r="U61" s="11">
        <v>0</v>
      </c>
      <c r="V61" s="13"/>
    </row>
    <row r="62" spans="1:22" x14ac:dyDescent="0.3">
      <c r="A62" t="str">
        <f>"580306"</f>
        <v>580306</v>
      </c>
      <c r="B62" t="s">
        <v>124</v>
      </c>
      <c r="C62" s="10">
        <v>18823358</v>
      </c>
      <c r="D62" s="10">
        <v>19795316</v>
      </c>
      <c r="E62" s="22">
        <v>5.16</v>
      </c>
      <c r="F62" s="12">
        <v>16756517</v>
      </c>
      <c r="G62" s="12">
        <v>16931526</v>
      </c>
      <c r="H62" s="12">
        <v>16756517</v>
      </c>
      <c r="I62" s="12">
        <v>16931526</v>
      </c>
      <c r="J62" s="22">
        <v>1.04</v>
      </c>
      <c r="K62" s="12">
        <v>0</v>
      </c>
      <c r="L62" s="12">
        <v>0</v>
      </c>
      <c r="M62" s="12">
        <v>17511764</v>
      </c>
      <c r="N62" s="12">
        <v>17434201</v>
      </c>
      <c r="O62" s="12">
        <v>16756517</v>
      </c>
      <c r="P62" s="12">
        <v>16931526</v>
      </c>
      <c r="Q62" s="12">
        <v>755247</v>
      </c>
      <c r="R62" s="12">
        <v>502675</v>
      </c>
      <c r="S62" s="12">
        <v>308</v>
      </c>
      <c r="T62" s="12">
        <v>311</v>
      </c>
      <c r="U62" s="11">
        <v>0.97</v>
      </c>
      <c r="V62" s="13"/>
    </row>
    <row r="63" spans="1:22" x14ac:dyDescent="0.3">
      <c r="A63" t="str">
        <f>"580602"</f>
        <v>580602</v>
      </c>
      <c r="B63" t="s">
        <v>141</v>
      </c>
      <c r="C63" s="10">
        <v>136388547</v>
      </c>
      <c r="D63" s="10">
        <v>140380950</v>
      </c>
      <c r="E63" s="22">
        <v>2.93</v>
      </c>
      <c r="F63" s="12">
        <v>101357047</v>
      </c>
      <c r="G63" s="12">
        <v>102280638</v>
      </c>
      <c r="H63" s="12">
        <v>101357047</v>
      </c>
      <c r="I63" s="12">
        <v>102280638</v>
      </c>
      <c r="J63" s="22">
        <v>0.91</v>
      </c>
      <c r="K63" s="12">
        <v>6137556</v>
      </c>
      <c r="L63" s="12">
        <v>4539754</v>
      </c>
      <c r="M63" s="12">
        <v>95219509</v>
      </c>
      <c r="N63" s="12">
        <v>97740903</v>
      </c>
      <c r="O63" s="12">
        <v>95219491</v>
      </c>
      <c r="P63" s="12">
        <v>97740884</v>
      </c>
      <c r="Q63" s="12">
        <v>18</v>
      </c>
      <c r="R63" s="12">
        <v>19</v>
      </c>
      <c r="S63" s="12">
        <v>5606</v>
      </c>
      <c r="T63" s="12">
        <v>5725</v>
      </c>
      <c r="U63" s="11">
        <v>2.12</v>
      </c>
      <c r="V63" s="13"/>
    </row>
    <row r="64" spans="1:22" x14ac:dyDescent="0.3">
      <c r="A64" t="str">
        <f>"580503"</f>
        <v>580503</v>
      </c>
      <c r="B64" t="s">
        <v>76</v>
      </c>
      <c r="C64" s="10">
        <v>115015282</v>
      </c>
      <c r="D64" s="10">
        <v>117081377</v>
      </c>
      <c r="E64" s="22">
        <v>1.8</v>
      </c>
      <c r="F64" s="12">
        <v>70843872</v>
      </c>
      <c r="G64" s="12">
        <v>71339779</v>
      </c>
      <c r="H64" s="12">
        <v>70843872</v>
      </c>
      <c r="I64" s="12">
        <v>71339779</v>
      </c>
      <c r="J64" s="22">
        <v>0.7</v>
      </c>
      <c r="K64" s="12">
        <v>989721</v>
      </c>
      <c r="L64" s="12">
        <v>1710576</v>
      </c>
      <c r="M64" s="12">
        <v>70418363</v>
      </c>
      <c r="N64" s="12">
        <v>71554213</v>
      </c>
      <c r="O64" s="12">
        <v>69854151</v>
      </c>
      <c r="P64" s="12">
        <v>69629203</v>
      </c>
      <c r="Q64" s="12">
        <v>564212</v>
      </c>
      <c r="R64" s="12">
        <v>1925010</v>
      </c>
      <c r="S64" s="12">
        <v>3742</v>
      </c>
      <c r="T64" s="12">
        <v>3708</v>
      </c>
      <c r="U64" s="11">
        <v>-0.91</v>
      </c>
      <c r="V64" s="13"/>
    </row>
    <row r="65" spans="1:22" x14ac:dyDescent="0.3">
      <c r="A65" t="str">
        <f>"581012"</f>
        <v>581012</v>
      </c>
      <c r="B65" t="s">
        <v>119</v>
      </c>
      <c r="C65" s="10">
        <v>40765316</v>
      </c>
      <c r="D65" s="10">
        <v>40676974</v>
      </c>
      <c r="E65" s="22">
        <v>-0.22</v>
      </c>
      <c r="F65" s="12">
        <v>36109638</v>
      </c>
      <c r="G65" s="12">
        <v>36163125</v>
      </c>
      <c r="H65" s="12">
        <v>36109638</v>
      </c>
      <c r="I65" s="12">
        <v>36163125</v>
      </c>
      <c r="J65" s="22">
        <v>0.15</v>
      </c>
      <c r="K65" s="12">
        <v>2358808</v>
      </c>
      <c r="L65" s="12">
        <v>1689838</v>
      </c>
      <c r="M65" s="12">
        <v>34222831</v>
      </c>
      <c r="N65" s="12">
        <v>34769309</v>
      </c>
      <c r="O65" s="12">
        <v>33750830</v>
      </c>
      <c r="P65" s="12">
        <v>34473287</v>
      </c>
      <c r="Q65" s="12">
        <v>472001</v>
      </c>
      <c r="R65" s="12">
        <v>296022</v>
      </c>
      <c r="S65" s="12">
        <v>1164</v>
      </c>
      <c r="T65" s="12">
        <v>1113</v>
      </c>
      <c r="U65" s="11">
        <v>-4.38</v>
      </c>
      <c r="V65" s="13"/>
    </row>
    <row r="66" spans="1:22" x14ac:dyDescent="0.3">
      <c r="A66" t="str">
        <f>"580507"</f>
        <v>580507</v>
      </c>
      <c r="B66" t="s">
        <v>72</v>
      </c>
      <c r="C66" s="10">
        <v>187403135</v>
      </c>
      <c r="D66" s="10">
        <v>192870820</v>
      </c>
      <c r="E66" s="22">
        <v>2.92</v>
      </c>
      <c r="F66" s="12">
        <v>122226866</v>
      </c>
      <c r="G66" s="12">
        <v>122226866</v>
      </c>
      <c r="H66" s="12">
        <v>122226866</v>
      </c>
      <c r="I66" s="12">
        <v>122226866</v>
      </c>
      <c r="J66" s="22">
        <v>0</v>
      </c>
      <c r="K66" s="12">
        <v>409152</v>
      </c>
      <c r="L66" s="12">
        <v>2854733</v>
      </c>
      <c r="M66" s="12">
        <v>121817714</v>
      </c>
      <c r="N66" s="12">
        <v>124105843</v>
      </c>
      <c r="O66" s="12">
        <v>121817714</v>
      </c>
      <c r="P66" s="12">
        <v>119372133</v>
      </c>
      <c r="Q66" s="12">
        <v>0</v>
      </c>
      <c r="R66" s="12">
        <v>4733710</v>
      </c>
      <c r="S66" s="12">
        <v>5846</v>
      </c>
      <c r="T66" s="12">
        <v>5647</v>
      </c>
      <c r="U66" s="11">
        <v>-3.4</v>
      </c>
      <c r="V66" s="13"/>
    </row>
    <row r="67" spans="1:22" x14ac:dyDescent="0.3">
      <c r="A67" t="str">
        <f>"580514"</f>
        <v>580514</v>
      </c>
      <c r="B67" t="s">
        <v>86</v>
      </c>
      <c r="C67" s="10">
        <v>5687131</v>
      </c>
      <c r="D67" s="10">
        <v>5708219</v>
      </c>
      <c r="E67" s="22">
        <v>0.37</v>
      </c>
      <c r="F67" s="12">
        <v>5082291</v>
      </c>
      <c r="G67" s="12">
        <v>5082291</v>
      </c>
      <c r="H67" s="12">
        <v>5082291</v>
      </c>
      <c r="I67" s="12">
        <v>5082291</v>
      </c>
      <c r="J67" s="22">
        <v>0</v>
      </c>
      <c r="K67" s="12">
        <v>0</v>
      </c>
      <c r="L67" s="12">
        <v>0</v>
      </c>
      <c r="M67" s="12">
        <v>5222919</v>
      </c>
      <c r="N67" s="12">
        <v>5190158</v>
      </c>
      <c r="O67" s="12">
        <v>5082291</v>
      </c>
      <c r="P67" s="12">
        <v>5082291</v>
      </c>
      <c r="Q67" s="12">
        <v>140628</v>
      </c>
      <c r="R67" s="12">
        <v>107867</v>
      </c>
      <c r="S67" s="12">
        <v>48</v>
      </c>
      <c r="T67" s="12">
        <v>51</v>
      </c>
      <c r="U67" s="11">
        <v>6.25</v>
      </c>
      <c r="V67" s="13"/>
    </row>
    <row r="68" spans="1:22" x14ac:dyDescent="0.3">
      <c r="A68" t="str">
        <f>"580601"</f>
        <v>580601</v>
      </c>
      <c r="B68" t="s">
        <v>152</v>
      </c>
      <c r="C68" s="10">
        <v>74074572</v>
      </c>
      <c r="D68" s="10">
        <v>74776072</v>
      </c>
      <c r="E68" s="22">
        <v>0.95</v>
      </c>
      <c r="F68" s="12">
        <v>53388990</v>
      </c>
      <c r="G68" s="12">
        <v>53120215</v>
      </c>
      <c r="H68" s="12">
        <v>53388990</v>
      </c>
      <c r="I68" s="12">
        <v>53120215</v>
      </c>
      <c r="J68" s="22">
        <v>-0.5</v>
      </c>
      <c r="K68" s="12">
        <v>2933839</v>
      </c>
      <c r="L68" s="12">
        <v>1514546</v>
      </c>
      <c r="M68" s="12">
        <v>50455151</v>
      </c>
      <c r="N68" s="12">
        <v>51605670</v>
      </c>
      <c r="O68" s="12">
        <v>50455151</v>
      </c>
      <c r="P68" s="12">
        <v>51605669</v>
      </c>
      <c r="Q68" s="12">
        <v>0</v>
      </c>
      <c r="R68" s="12">
        <v>1</v>
      </c>
      <c r="S68" s="12">
        <v>2167</v>
      </c>
      <c r="T68" s="12">
        <v>2085</v>
      </c>
      <c r="U68" s="11">
        <v>-3.78</v>
      </c>
      <c r="V68" s="13"/>
    </row>
    <row r="69" spans="1:22" x14ac:dyDescent="0.3">
      <c r="A69" t="str">
        <f>"580103"</f>
        <v>580103</v>
      </c>
      <c r="B69" t="s">
        <v>127</v>
      </c>
      <c r="C69" s="10">
        <v>116529994</v>
      </c>
      <c r="D69" s="10">
        <v>118395622</v>
      </c>
      <c r="E69" s="22">
        <v>1.6</v>
      </c>
      <c r="F69" s="12">
        <v>64905535</v>
      </c>
      <c r="G69" s="12">
        <v>64521901</v>
      </c>
      <c r="H69" s="12">
        <v>64905535</v>
      </c>
      <c r="I69" s="12">
        <v>64521901</v>
      </c>
      <c r="J69" s="22">
        <v>-0.59</v>
      </c>
      <c r="K69" s="12">
        <v>2145159</v>
      </c>
      <c r="L69" s="12">
        <v>314128</v>
      </c>
      <c r="M69" s="12">
        <v>63467980</v>
      </c>
      <c r="N69" s="12">
        <v>64207773</v>
      </c>
      <c r="O69" s="12">
        <v>62760376</v>
      </c>
      <c r="P69" s="12">
        <v>64207773</v>
      </c>
      <c r="Q69" s="12">
        <v>707604</v>
      </c>
      <c r="R69" s="12">
        <v>0</v>
      </c>
      <c r="S69" s="12">
        <v>4706</v>
      </c>
      <c r="T69" s="12">
        <v>4704</v>
      </c>
      <c r="U69" s="11">
        <v>-0.04</v>
      </c>
      <c r="V69" s="13"/>
    </row>
    <row r="70" spans="1:22" x14ac:dyDescent="0.3">
      <c r="E70" s="31"/>
      <c r="J70" s="31"/>
    </row>
    <row r="71" spans="1:22" ht="21" x14ac:dyDescent="0.4">
      <c r="A71" s="25" t="s">
        <v>178</v>
      </c>
      <c r="E71" s="31"/>
      <c r="J71" s="31"/>
    </row>
    <row r="72" spans="1:22" x14ac:dyDescent="0.3">
      <c r="A72" s="26" t="s">
        <v>174</v>
      </c>
      <c r="C72" s="20">
        <f>SUM(C5:C69)</f>
        <v>6583211066</v>
      </c>
      <c r="D72" s="20">
        <f>SUM(D5:D69)</f>
        <v>6766854059</v>
      </c>
      <c r="E72" s="31">
        <f>+((D72-C72)/C72)*100</f>
        <v>2.7895656262405488</v>
      </c>
      <c r="H72" s="12">
        <f>SUM(H5:H69)</f>
        <v>4199386606</v>
      </c>
      <c r="I72" s="12">
        <f>SUM(I5:I69)</f>
        <v>4306035440</v>
      </c>
      <c r="J72" s="31">
        <f>+((I72-H72)/H72)*100</f>
        <v>2.5396288555005215</v>
      </c>
    </row>
    <row r="74" spans="1:22" ht="21" x14ac:dyDescent="0.4">
      <c r="D74" s="27" t="s">
        <v>175</v>
      </c>
      <c r="E74" s="28">
        <v>2.7900000000000001E-2</v>
      </c>
      <c r="F74" s="29"/>
      <c r="I74" s="27" t="s">
        <v>176</v>
      </c>
      <c r="J74" s="28">
        <v>2.5399999999999999E-2</v>
      </c>
    </row>
    <row r="75" spans="1:22" x14ac:dyDescent="0.3">
      <c r="D75" s="29"/>
      <c r="E75" s="29"/>
      <c r="F75" s="29"/>
      <c r="I75" s="29"/>
      <c r="J75" s="29"/>
    </row>
  </sheetData>
  <sortState ref="A5:V69">
    <sortCondition descending="1" ref="J5:J6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ISLAND</vt:lpstr>
      <vt:lpstr>Nassau</vt:lpstr>
      <vt:lpstr>Suffolk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dfg-news-wbny</cp:lastModifiedBy>
  <dcterms:created xsi:type="dcterms:W3CDTF">2018-05-01T20:14:27Z</dcterms:created>
  <dcterms:modified xsi:type="dcterms:W3CDTF">2018-05-02T19:10:09Z</dcterms:modified>
</cp:coreProperties>
</file>